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D5" i="16"/>
  <c r="E6" i="16"/>
  <c r="D6" i="16"/>
  <c r="M3" i="24" l="1"/>
  <c r="B9" i="12" s="1"/>
  <c r="B10" i="12" s="1"/>
  <c r="F3" i="16"/>
  <c r="G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<sst xmlns="http://schemas.openxmlformats.org/spreadsheetml/2006/main" count="112" uniqueCount="76">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</sst>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1682856.460869208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59275.883621333327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39708.637901333328</v>
      </c>
      <c r="C4" t="s">
        <v>11</v>
      </c>
    </row>
    <row r="5" spans="1:3" s="26" customFormat="1" x14ac:dyDescent="0.25">
      <c r="A5" s="3" t="s">
        <v>12</v>
      </c>
      <c r="B5" s="49">
        <f>SUM(B2:B4)</f>
        <v>1781840.9823918748</v>
      </c>
      <c r="C5" s="64" t="s">
        <v>11</v>
      </c>
    </row>
    <row r="6" spans="1:3" x14ac:dyDescent="0.25">
      <c r="A6" s="48" t="s">
        <v>0</v>
      </c>
      <c r="B6" s="39">
        <f>Investeringer!E3</f>
        <v>1580432.9590877981</v>
      </c>
      <c r="C6" s="23" t="s">
        <v>11</v>
      </c>
    </row>
    <row r="7" spans="1:3" x14ac:dyDescent="0.25">
      <c r="A7" s="4" t="s">
        <v>1</v>
      </c>
      <c r="B7" s="36">
        <f>Investeringer!F3</f>
        <v>275795.01524820749</v>
      </c>
      <c r="C7" t="s">
        <v>11</v>
      </c>
    </row>
    <row r="8" spans="1:3" x14ac:dyDescent="0.25">
      <c r="A8" s="4" t="s">
        <v>2</v>
      </c>
      <c r="B8" s="36">
        <f>Investeringer!G3</f>
        <v>133556.50304490398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24324.666666666668</v>
      </c>
      <c r="C9" t="s">
        <v>11</v>
      </c>
    </row>
    <row r="10" spans="1:3" s="22" customFormat="1" x14ac:dyDescent="0.25">
      <c r="A10" s="3" t="s">
        <v>48</v>
      </c>
      <c r="B10" s="49">
        <f>SUM(B6:B9)</f>
        <v>2014109.1440475765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1821488</v>
      </c>
      <c r="C11" t="s">
        <v>11</v>
      </c>
    </row>
    <row r="12" spans="1:3" s="22" customFormat="1" x14ac:dyDescent="0.25">
      <c r="A12" s="3" t="s">
        <v>69</v>
      </c>
      <c r="B12" s="49">
        <f>SUM(B11:B11)</f>
        <v>1821488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5617438.1264394512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5667162.2282007802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1317718</v>
      </c>
      <c r="C2" s="50">
        <v>84</v>
      </c>
      <c r="D2" s="50">
        <f>B2+C2</f>
        <v>1317802</v>
      </c>
      <c r="E2" s="51">
        <f>D2</f>
        <v>1317802</v>
      </c>
      <c r="F2" s="50">
        <v>1701818.7050227439</v>
      </c>
      <c r="G2" s="50">
        <v>0</v>
      </c>
      <c r="H2" s="50">
        <f>F2-G2</f>
        <v>1701818.7050227439</v>
      </c>
      <c r="I2" s="50">
        <f>AVERAGEIF(E2:E4,"&lt;&gt;0")</f>
        <v>1525042.732645333</v>
      </c>
      <c r="J2" s="50">
        <v>1682856.460869208</v>
      </c>
      <c r="K2" s="40">
        <f>IF(H2&gt;I2,IF(I2&gt;J2,I2,J2),H2)</f>
        <v>1682856.460869208</v>
      </c>
    </row>
    <row r="3" spans="1:11" s="23" customFormat="1" x14ac:dyDescent="0.25">
      <c r="A3" s="28">
        <v>2014</v>
      </c>
      <c r="B3" s="50">
        <v>1647137</v>
      </c>
      <c r="C3" s="50"/>
      <c r="D3" s="50">
        <f t="shared" ref="D3:D4" si="0">B3+C3</f>
        <v>1647137</v>
      </c>
      <c r="E3" s="51">
        <f>D3*Pristalsregulering!C7</f>
        <v>1648454.7095999999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1583828</v>
      </c>
      <c r="C4" s="50"/>
      <c r="D4" s="50">
        <f t="shared" si="0"/>
        <v>1583828</v>
      </c>
      <c r="E4" s="51">
        <f>D4*Pristalsregulering!$C$6*Pristalsregulering!$C$7</f>
        <v>1608871.4883359999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97" width="0" hidden="1" customWidth="1"/>
    <col min="98" max="98" width="9.140625" hidden="1" customWidth="1"/>
    <col min="99" max="119" width="0" hidden="1" customWidth="1"/>
    <col min="120" max="120" width="9.140625" hidden="1" customWidth="1"/>
    <col min="121" max="186" width="0" hidden="1" customWidth="1"/>
    <col min="187" max="187" width="9.140625" hidden="1" customWidth="1"/>
    <col min="188" max="208" width="0" hidden="1" customWidth="1"/>
    <col min="209" max="209" width="9.140625" hidden="1" customWidth="1"/>
    <col min="210" max="230" width="0" hidden="1" customWidth="1"/>
    <col min="231" max="231" width="9.140625" hidden="1" customWidth="1"/>
    <col min="232" max="275" width="0" hidden="1" customWidth="1"/>
    <col min="276" max="276" width="9.140625" hidden="1" customWidth="1"/>
    <col min="277" max="297" width="0" hidden="1" customWidth="1"/>
    <col min="298" max="298" width="9.140625" hidden="1" customWidth="1"/>
    <col min="299" max="319" width="0" hidden="1" customWidth="1"/>
    <col min="320" max="320" width="9.140625" hidden="1" customWidth="1"/>
    <col min="32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10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47931.795199999993</v>
      </c>
      <c r="G3" s="39">
        <f>IF(E4=0,0,AVERAGEIF(E4:E6,"&lt;&gt;0"))+E3</f>
        <v>11344.088421333334</v>
      </c>
      <c r="H3" s="59">
        <f>SUM(F3:G3)</f>
        <v>59275.883621333327</v>
      </c>
    </row>
    <row r="4" spans="1:8" x14ac:dyDescent="0.25">
      <c r="A4" s="28">
        <v>2015</v>
      </c>
      <c r="B4" s="36">
        <v>43834</v>
      </c>
      <c r="C4" s="36">
        <v>13159</v>
      </c>
      <c r="D4" s="46">
        <f>B4</f>
        <v>43834</v>
      </c>
      <c r="E4" s="36">
        <f>C4</f>
        <v>13159</v>
      </c>
      <c r="F4" s="46"/>
      <c r="G4" s="39"/>
      <c r="H4" s="55"/>
    </row>
    <row r="5" spans="1:8" x14ac:dyDescent="0.25">
      <c r="A5" s="28">
        <v>2014</v>
      </c>
      <c r="B5" s="36">
        <v>51988</v>
      </c>
      <c r="C5" s="36">
        <v>9923</v>
      </c>
      <c r="D5" s="46">
        <f>B5*Pristalsregulering!$C$7</f>
        <v>52029.590399999994</v>
      </c>
      <c r="E5" s="36">
        <f>C5*Pristalsregulering!$C$7</f>
        <v>9930.9383999999991</v>
      </c>
      <c r="F5" s="46"/>
      <c r="G5" s="36"/>
      <c r="H5" s="46"/>
    </row>
    <row r="6" spans="1:8" x14ac:dyDescent="0.25">
      <c r="A6" s="28">
        <v>2013</v>
      </c>
      <c r="B6" s="36"/>
      <c r="C6" s="36">
        <v>10772</v>
      </c>
      <c r="D6" s="46">
        <f>B6*Pristalsregulering!$C$7*Pristalsregulering!$C$6</f>
        <v>0</v>
      </c>
      <c r="E6" s="36">
        <f>C6*Pristalsregulering!$C$7*Pristalsregulering!$C$6</f>
        <v>10942.326863999999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27500</v>
      </c>
      <c r="C3" s="43">
        <v>13709</v>
      </c>
      <c r="D3" s="43">
        <v>0</v>
      </c>
      <c r="E3" s="42">
        <f>B3</f>
        <v>27500</v>
      </c>
      <c r="F3" s="43">
        <f t="shared" ref="F3:G3" si="0">C3</f>
        <v>13709</v>
      </c>
      <c r="G3" s="44">
        <f t="shared" si="0"/>
        <v>0</v>
      </c>
      <c r="H3" s="45">
        <f>IF(E3=0,0,AVERAGEIF(E3:E5,"&lt;&gt;0"))+IF(F3=0,0,AVERAGEIF(F3:F5,"&lt;&gt;0"))+IF(G3=0,0,AVERAGEIF(G3:G5,"&lt;&gt;0"))</f>
        <v>39708.637901333328</v>
      </c>
    </row>
    <row r="4" spans="1:8" x14ac:dyDescent="0.25">
      <c r="A4" s="31">
        <v>2014</v>
      </c>
      <c r="B4" s="42">
        <v>22800</v>
      </c>
      <c r="C4" s="43">
        <v>15630</v>
      </c>
      <c r="D4" s="43">
        <v>0</v>
      </c>
      <c r="E4" s="42">
        <f>B4*Pristalsregulering!$C$7</f>
        <v>22818.239999999998</v>
      </c>
      <c r="F4" s="43">
        <f>C4*Pristalsregulering!$C$7</f>
        <v>15642.503999999999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20300</v>
      </c>
      <c r="C5" s="43">
        <v>18542</v>
      </c>
      <c r="D5" s="43">
        <v>0</v>
      </c>
      <c r="E5" s="42">
        <f>B5*Pristalsregulering!$C$7*Pristalsregulering!$C$6</f>
        <v>20620.983599999996</v>
      </c>
      <c r="F5" s="43">
        <f>C5*Pristalsregulering!$C$7*Pristalsregulering!$C$6</f>
        <v>18835.186103999997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1451671.223903802</v>
      </c>
      <c r="C3" s="39">
        <v>265884.40999999997</v>
      </c>
      <c r="D3" s="41">
        <v>133048.98833333334</v>
      </c>
      <c r="E3" s="36">
        <f>B3*Pristalsregulering!C2*Pristalsregulering!C3*Pristalsregulering!C4*Pristalsregulering!C5*Pristalsregulering!C6*Pristalsregulering!C7</f>
        <v>1580432.9590877981</v>
      </c>
      <c r="F3" s="36">
        <v>275795.01524820749</v>
      </c>
      <c r="G3" s="36">
        <f xml:space="preserve"> D3/Pristalsregulering!$C$8</f>
        <v>133556.50304490398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20422</v>
      </c>
      <c r="D3" s="39">
        <v>1700</v>
      </c>
      <c r="E3" s="41">
        <v>0</v>
      </c>
      <c r="F3" s="39">
        <f>B3</f>
        <v>0</v>
      </c>
      <c r="G3" s="39">
        <f>C3</f>
        <v>20422</v>
      </c>
      <c r="H3" s="39">
        <f>D3</f>
        <v>1700</v>
      </c>
      <c r="I3" s="41">
        <f>E3</f>
        <v>0</v>
      </c>
      <c r="J3" s="43">
        <f>AVERAGE(F3:F5)</f>
        <v>0</v>
      </c>
      <c r="K3" s="43">
        <f>G3</f>
        <v>20422</v>
      </c>
      <c r="L3" s="44">
        <f>AVERAGE(H3:H5)+AVERAGE(I3:I5)</f>
        <v>3902.6666666666665</v>
      </c>
      <c r="M3" s="45">
        <f>SUM(J3:L3)</f>
        <v>24324.666666666668</v>
      </c>
      <c r="N3" s="23"/>
    </row>
    <row r="4" spans="1:14" x14ac:dyDescent="0.25">
      <c r="A4" s="28">
        <v>2014</v>
      </c>
      <c r="B4" s="46">
        <v>0</v>
      </c>
      <c r="C4" s="39">
        <v>6269</v>
      </c>
      <c r="D4" s="39">
        <v>10000</v>
      </c>
      <c r="E4" s="41">
        <v>0</v>
      </c>
      <c r="F4" s="39">
        <f>IF(B4="","",B4*Pristalsregulering!$C$7)</f>
        <v>0</v>
      </c>
      <c r="G4" s="39">
        <f>IF(C4="","",C4*Pristalsregulering!$C$7)</f>
        <v>6274.0151999999998</v>
      </c>
      <c r="H4" s="39">
        <f>IF(D4="","",D4*Pristalsregulering!$C$7)</f>
        <v>10008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0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0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0</v>
      </c>
      <c r="F2" s="43">
        <v>0</v>
      </c>
      <c r="G2" s="43">
        <v>1788965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1821488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2017-09-13T13:04:44Z</dcterms:modified>
</cp:coreProperties>
</file>