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G19" i="19" l="1"/>
  <c r="G20" i="19" s="1"/>
  <c r="E14" i="22" s="1"/>
  <c r="G14" i="22" s="1"/>
  <c r="I14" i="22" l="1"/>
  <c r="K14" i="22" l="1"/>
  <c r="F11" i="2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E19" i="22"/>
  <c r="E21" i="22" s="1"/>
  <c r="I17" i="22" l="1"/>
  <c r="G20" i="22"/>
  <c r="G19" i="22"/>
  <c r="G21" i="22" s="1"/>
  <c r="G12" i="7"/>
  <c r="I20" i="22" l="1"/>
  <c r="K17" i="22"/>
  <c r="I19" i="22"/>
  <c r="I21" i="22" s="1"/>
  <c r="E15" i="13"/>
  <c r="G30" i="13" l="1"/>
  <c r="E35" i="13" l="1"/>
  <c r="G35" i="13" s="1"/>
  <c r="E27" i="13"/>
  <c r="E19" i="13"/>
  <c r="G11" i="12"/>
  <c r="G29" i="12"/>
  <c r="G23" i="12"/>
  <c r="G17" i="12"/>
  <c r="F11" i="1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<sst xmlns="http://schemas.openxmlformats.org/spreadsheetml/2006/main" count="318" uniqueCount="143">
  <si>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</si>
  <si>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</si>
  <si>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</si>
  <si>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</si>
  <si>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</si>
  <si>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</si>
  <si>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</si>
  <si>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</si>
  <si>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</si>
  <si>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</si>
  <si>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</si>
  <si>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</si>
  <si>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</si>
  <si>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</si>
  <si>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</si>
  <si>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</si>
  <si>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</si>
  <si>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</si>
  <si>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</si>
  <si>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</si>
  <si>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</si>
  <si>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</si>
  <si>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</si>
  <si>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</si>
  <si>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</si>
  <si>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</si>
  <si>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</si>
  <si>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</si>
  <si>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</si>
  <si>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</si>
  <si>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</si>
  <si>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</si>
  <si>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</si>
  <si>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</si>
  <si>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</si>
  <si>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</si>
  <si>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</si>
  <si>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</si>
  <si>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</si>
  <si>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</si>
  <si>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</si>
  <si>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</si>
  <si>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</si>
  <si>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</si>
  <si>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</si>
  <si>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</si>
  <si>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</si>
  <si>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</si>
  <si>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</si>
  <si>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</si>
  <si>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</si>
  <si>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</si>
  <si>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</si>
  <si>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</si>
  <si>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</si>
  <si>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</si>
  <si>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</si>
  <si>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</si>
  <si>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</si>
  <si>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</si>
  <si>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</si>
  <si>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</si>
  <si>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</si>
  <si>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</si>
  <si>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</si>
  <si>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</si>
  <si>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</si>
  <si>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</si>
  <si>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</si>
  <si>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</si>
  <si>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</si>
  <si>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</si>
  <si>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</si>
  <si>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</si>
  <si>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</si>
  <si>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</si>
  <si>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</si>
  <si>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</si>
  <si>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</si>
  <si>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</si>
  <si>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</si>
  <si>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</si>
  <si>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</si>
  <si>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</si>
  <si>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</si>
  <si>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</si>
  <si>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</si>
  <si>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</si>
  <si>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</si>
  <si>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</si>
  <si>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</si>
  <si>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</si>
  <si>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</si>
  <si>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</si>
  <si>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</si>
  <si>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</si>
  <si>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</si>
  <si>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</si>
  <si>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</si>
  <si>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</si>
  <si>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</si>
  <si>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</si>
  <si>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</si>
  <si>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</si>
  <si>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</si>
  <si>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</si>
  <si>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</si>
  <si>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</si>
  <si>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</si>
  <si>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</si>
  <si>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</si>
  <si>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</si>
  <si>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</si>
  <si>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</si>
  <si>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</si>
  <si>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</si>
  <si>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</si>
  <si>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</si>
  <si>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</si>
  <si>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</si>
  <si>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</si>
  <si>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</si>
  <si>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</si>
  <si>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</si>
  <si>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</si>
  <si>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Ingen gennemførte investeringer i 2016</t>
  </si>
  <si>
    <t xml:space="preserve">Akummuleret restsskatter 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</si>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</sst>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_-* #,##0.00_-;\-* #,##0.00_-;_-* &quot;-&quot;??_-;_-@_-"/>
    <numFmt numFmtId="171" formatCode="_ &quot;kr&quot;\ * #,##0.00_ ;_ &quot;kr&quot;\ * \-#,##0.00_ ;_ &quot;kr&quot;\ * &quot;-&quot;??_ ;_ @_ "/>
  </numFmts>
  <fonts count="5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15" applyNumberFormat="0" applyAlignment="0" applyProtection="0"/>
    <xf numFmtId="0" fontId="23" fillId="16" borderId="16" applyNumberFormat="0" applyAlignment="0" applyProtection="0"/>
    <xf numFmtId="0" fontId="24" fillId="16" borderId="15" applyNumberFormat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7" fillId="0" borderId="0" applyNumberFormat="0" applyFill="0" applyBorder="0" applyAlignment="0" applyProtection="0"/>
    <xf numFmtId="0" fontId="11" fillId="18" borderId="1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" fillId="4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42" borderId="0" applyNumberFormat="0" applyBorder="0" applyAlignment="0" applyProtection="0"/>
    <xf numFmtId="0" fontId="11" fillId="18" borderId="19" applyNumberFormat="0" applyFont="0" applyAlignment="0" applyProtection="0"/>
    <xf numFmtId="164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4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6" fontId="14" fillId="0" borderId="0"/>
    <xf numFmtId="3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3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9" fontId="31" fillId="0" borderId="0" applyFill="0" applyBorder="0" applyProtection="0">
      <alignment horizontal="center"/>
    </xf>
    <xf numFmtId="37" fontId="31" fillId="0" borderId="21" applyFill="0" applyAlignment="0" applyProtection="0"/>
    <xf numFmtId="165" fontId="31" fillId="0" borderId="21" applyFill="0" applyAlignment="0" applyProtection="0"/>
    <xf numFmtId="167" fontId="31" fillId="0" borderId="21" applyFill="0" applyAlignment="0" applyProtection="0"/>
    <xf numFmtId="168" fontId="31" fillId="0" borderId="21" applyFill="0" applyAlignment="0" applyProtection="0"/>
    <xf numFmtId="164" fontId="14" fillId="0" borderId="0" applyFon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0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22" applyNumberFormat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4" fillId="0" borderId="27" applyNumberFormat="0" applyFill="0" applyAlignment="0" applyProtection="0"/>
    <xf numFmtId="0" fontId="45" fillId="63" borderId="0" applyNumberFormat="0" applyBorder="0" applyAlignment="0" applyProtection="0"/>
    <xf numFmtId="0" fontId="14" fillId="64" borderId="28" applyNumberFormat="0" applyFont="0" applyAlignment="0" applyProtection="0"/>
    <xf numFmtId="0" fontId="46" fillId="61" borderId="29" applyNumberFormat="0" applyAlignment="0" applyProtection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43" fillId="0" borderId="0"/>
    <xf numFmtId="37" fontId="50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37" fontId="50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6" fontId="14" fillId="0" borderId="0"/>
    <xf numFmtId="164" fontId="14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37" fontId="50" fillId="0" borderId="0"/>
    <xf numFmtId="0" fontId="14" fillId="0" borderId="0"/>
    <xf numFmtId="0" fontId="1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43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43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51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53" fillId="0" borderId="0" applyNumberFormat="0" applyBorder="0" applyAlignment="0"/>
    <xf numFmtId="0" fontId="53" fillId="0" borderId="0" applyNumberFormat="0" applyBorder="0" applyAlignment="0"/>
    <xf numFmtId="0" fontId="11" fillId="0" borderId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0" borderId="0"/>
    <xf numFmtId="0" fontId="14" fillId="0" borderId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171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0" fontId="14" fillId="64" borderId="28" applyNumberFormat="0" applyFont="0" applyAlignment="0" applyProtection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30" applyNumberFormat="0" applyFill="0" applyAlignment="0" applyProtection="0"/>
    <xf numFmtId="164" fontId="43" fillId="0" borderId="0" applyFont="0" applyFill="0" applyBorder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53" fillId="0" borderId="0" applyNumberFormat="0" applyBorder="0" applyAlignment="0"/>
    <xf numFmtId="0" fontId="14" fillId="0" borderId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1" fontId="1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5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3" t="s">
        <v>80</v>
      </c>
      <c r="C9" s="34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24" t="s">
        <v>138</v>
      </c>
      <c r="C10" s="25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8"/>
      <c r="C8" s="39"/>
      <c r="D8" s="39"/>
      <c r="E8" s="39">
        <v>2018</v>
      </c>
      <c r="F8" s="40"/>
      <c r="G8" s="39">
        <v>2019</v>
      </c>
      <c r="H8" s="39"/>
      <c r="I8" s="39">
        <v>2020</v>
      </c>
      <c r="J8" s="39"/>
      <c r="K8" s="39">
        <v>2021</v>
      </c>
      <c r="L8" s="40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3517878.7368458919</v>
      </c>
      <c r="F9" s="13" t="s">
        <v>4</v>
      </c>
      <c r="G9" s="48">
        <v>3530757.1476531704</v>
      </c>
      <c r="H9" s="13" t="s">
        <v>4</v>
      </c>
      <c r="I9" s="48">
        <v>3543968.3846933246</v>
      </c>
      <c r="J9" s="13" t="s">
        <v>4</v>
      </c>
      <c r="K9" s="57" t="s">
        <v>106</v>
      </c>
      <c r="L9" s="41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2" t="s">
        <v>106</v>
      </c>
      <c r="F10" s="8" t="s">
        <v>4</v>
      </c>
      <c r="G10" s="42" t="s">
        <v>106</v>
      </c>
      <c r="H10" s="8" t="s">
        <v>4</v>
      </c>
      <c r="I10" s="42" t="s">
        <v>106</v>
      </c>
      <c r="J10" s="8" t="s">
        <v>4</v>
      </c>
      <c r="K10" s="43">
        <f>'Fane 3. Korrigeret grundlag'!G9*(1+E25/100)^3</f>
        <v>1107342.8748560916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2" t="s">
        <v>106</v>
      </c>
      <c r="F11" s="8" t="s">
        <v>4</v>
      </c>
      <c r="G11" s="42" t="s">
        <v>106</v>
      </c>
      <c r="H11" s="8" t="s">
        <v>4</v>
      </c>
      <c r="I11" s="42" t="s">
        <v>106</v>
      </c>
      <c r="J11" s="8" t="s">
        <v>4</v>
      </c>
      <c r="K11" s="43">
        <f>'Fane 3. Korrigeret grundlag'!G10*(1+E25/100)^3</f>
        <v>1236467.222478871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2" t="s">
        <v>106</v>
      </c>
      <c r="F12" s="8" t="s">
        <v>4</v>
      </c>
      <c r="G12" s="42" t="s">
        <v>106</v>
      </c>
      <c r="H12" s="8" t="s">
        <v>4</v>
      </c>
      <c r="I12" s="42" t="s">
        <v>106</v>
      </c>
      <c r="J12" s="8" t="s">
        <v>4</v>
      </c>
      <c r="K12" s="43">
        <f>'Fane 3. Korrigeret grundlag'!G11*(1+E25/100)^3</f>
        <v>1860149.3218264868</v>
      </c>
      <c r="L12" s="8" t="s">
        <v>4</v>
      </c>
      <c r="M12" s="2"/>
    </row>
    <row r="13" spans="1:13" x14ac:dyDescent="0.25">
      <c r="A13" s="2"/>
      <c r="B13" s="44" t="s">
        <v>142</v>
      </c>
      <c r="C13" s="45"/>
      <c r="D13" s="46"/>
      <c r="E13" s="42" t="s">
        <v>106</v>
      </c>
      <c r="F13" s="8" t="s">
        <v>4</v>
      </c>
      <c r="G13" s="42" t="s">
        <v>106</v>
      </c>
      <c r="H13" s="8" t="s">
        <v>4</v>
      </c>
      <c r="I13" s="42" t="s">
        <v>106</v>
      </c>
      <c r="J13" s="8" t="s">
        <v>4</v>
      </c>
      <c r="K13" s="43">
        <v>-150274.44482096797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3">
        <f>'Fane 4. Ikke-påvirkelige omk.'!G20</f>
        <v>-348371.43408650008</v>
      </c>
      <c r="F14" s="8" t="s">
        <v>4</v>
      </c>
      <c r="G14" s="9">
        <f>E14*(1+$E$25/100)</f>
        <v>-354467.93418301386</v>
      </c>
      <c r="H14" s="8" t="s">
        <v>4</v>
      </c>
      <c r="I14" s="9">
        <f>G14*(1+$E$25/100)</f>
        <v>-360671.12303121662</v>
      </c>
      <c r="J14" s="8" t="s">
        <v>4</v>
      </c>
      <c r="K14" s="51">
        <f>I14*(1+$E$25/100)</f>
        <v>-366982.86768426292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2" t="s">
        <v>106</v>
      </c>
      <c r="F15" s="8" t="s">
        <v>4</v>
      </c>
      <c r="G15" s="42" t="s">
        <v>106</v>
      </c>
      <c r="H15" s="8" t="s">
        <v>4</v>
      </c>
      <c r="I15" s="42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-202012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2" t="s">
        <v>106</v>
      </c>
      <c r="F16" s="8" t="s">
        <v>4</v>
      </c>
      <c r="G16" s="42" t="s">
        <v>106</v>
      </c>
      <c r="H16" s="8" t="s">
        <v>4</v>
      </c>
      <c r="I16" s="42" t="s">
        <v>106</v>
      </c>
      <c r="J16" s="8" t="s">
        <v>4</v>
      </c>
      <c r="K16" s="51">
        <f>'Fane 8. Kontrol af PL2016'!G36</f>
        <v>0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2" t="s">
        <v>106</v>
      </c>
      <c r="F18" s="8" t="s">
        <v>4</v>
      </c>
      <c r="G18" s="42" t="s">
        <v>106</v>
      </c>
      <c r="H18" s="8" t="s">
        <v>4</v>
      </c>
      <c r="I18" s="42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3">
        <f>(E17+E14)*($E$25/100)</f>
        <v>-6096.5000965137524</v>
      </c>
      <c r="F19" s="8" t="s">
        <v>4</v>
      </c>
      <c r="G19" s="43">
        <f>(G17+G14)*($E$25/100)</f>
        <v>-6203.1888482027434</v>
      </c>
      <c r="H19" s="8" t="s">
        <v>4</v>
      </c>
      <c r="I19" s="43">
        <f>(I17+I14)*($E$25/100)</f>
        <v>-6311.7446530462912</v>
      </c>
      <c r="J19" s="8" t="s">
        <v>4</v>
      </c>
      <c r="K19" s="43">
        <f>SUM(K10:K14,K17:K18)*($E$25/100)</f>
        <v>64517.286866483832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3">
        <f>-E17*(1+$E$25/100)*($E$26/100)</f>
        <v>0</v>
      </c>
      <c r="F20" s="8" t="s">
        <v>4</v>
      </c>
      <c r="G20" s="43">
        <f>-G17*(1+$E$25/100)*($E$26/100)</f>
        <v>0</v>
      </c>
      <c r="H20" s="8" t="s">
        <v>4</v>
      </c>
      <c r="I20" s="43">
        <f>-I17*(1+$E$25/100)*($E$26/100)</f>
        <v>0</v>
      </c>
      <c r="J20" s="8" t="s">
        <v>4</v>
      </c>
      <c r="K20" s="43">
        <f>-SUM(K10:K11,K13,K17:K18)*(1+$E$25/100)*($E$26/100)</f>
        <v>-37942.682949360824</v>
      </c>
      <c r="L20" s="8" t="s">
        <v>4</v>
      </c>
      <c r="M20" s="2"/>
    </row>
    <row r="21" spans="1:13" x14ac:dyDescent="0.25">
      <c r="A21" s="2"/>
      <c r="B21" s="38" t="s">
        <v>110</v>
      </c>
      <c r="C21" s="39"/>
      <c r="D21" s="39"/>
      <c r="E21" s="49">
        <f>SUM(E9:E20)</f>
        <v>3163410.8026628778</v>
      </c>
      <c r="F21" s="39" t="s">
        <v>4</v>
      </c>
      <c r="G21" s="49">
        <f>SUM(G9:G20)</f>
        <v>3170086.0246219537</v>
      </c>
      <c r="H21" s="39" t="s">
        <v>4</v>
      </c>
      <c r="I21" s="49">
        <f>SUM(I9:I20)</f>
        <v>3176985.5170090618</v>
      </c>
      <c r="J21" s="39" t="s">
        <v>4</v>
      </c>
      <c r="K21" s="52">
        <f>SUM(K9:K20)</f>
        <v>3511264.7105733412</v>
      </c>
      <c r="L21" s="40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8" t="s">
        <v>111</v>
      </c>
      <c r="C24" s="39"/>
      <c r="D24" s="39"/>
      <c r="E24" s="39"/>
      <c r="F24" s="39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7" t="s">
        <v>112</v>
      </c>
      <c r="C25" s="35"/>
      <c r="D25" s="36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9"/>
      <c r="C27" s="39"/>
      <c r="D27" s="39"/>
      <c r="E27" s="39"/>
      <c r="F27" s="39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1051184.2903548901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1173760.1327659674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1765812.3687050599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3990756.7918259171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117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118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119</v>
      </c>
      <c r="C12" s="96"/>
      <c r="D12" s="96"/>
      <c r="E12" s="55">
        <v>51339.167000000001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120</v>
      </c>
      <c r="C13" s="96"/>
      <c r="D13" s="96"/>
      <c r="E13" s="55">
        <v>32399.4126</v>
      </c>
      <c r="F13" s="17" t="s">
        <v>4</v>
      </c>
      <c r="G13" s="21">
        <v>3435</v>
      </c>
      <c r="H13" s="17" t="s">
        <v>4</v>
      </c>
      <c r="I13" s="2"/>
    </row>
    <row r="14" spans="1:9" x14ac:dyDescent="0.25">
      <c r="A14" s="2"/>
      <c r="B14" s="95" t="s">
        <v>121</v>
      </c>
      <c r="C14" s="96"/>
      <c r="D14" s="96"/>
      <c r="E14" s="55">
        <v>1659929.2082</v>
      </c>
      <c r="F14" s="17" t="s">
        <v>4</v>
      </c>
      <c r="G14" s="21">
        <v>1356907</v>
      </c>
      <c r="H14" s="17" t="s">
        <v>4</v>
      </c>
      <c r="I14" s="2"/>
    </row>
    <row r="15" spans="1:9" x14ac:dyDescent="0.25">
      <c r="A15" s="2"/>
      <c r="B15" s="95" t="s">
        <v>122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123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124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126</v>
      </c>
      <c r="C18" s="97"/>
      <c r="D18" s="97"/>
      <c r="E18" s="55">
        <v>0</v>
      </c>
      <c r="F18" s="17" t="s">
        <v>4</v>
      </c>
      <c r="G18" s="21">
        <v>40946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-342379.78780000005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ØR18-21'!E25/100)</f>
        <v>-348371.43408650008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-4398222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-3055413.6216931217</v>
      </c>
      <c r="H10" s="17" t="s">
        <v>4</v>
      </c>
      <c r="I10" s="2"/>
    </row>
    <row r="11" spans="1:9" x14ac:dyDescent="0.25">
      <c r="A11" s="2"/>
      <c r="B11" s="98" t="s">
        <v>39</v>
      </c>
      <c r="C11" s="99"/>
      <c r="D11" s="99"/>
      <c r="E11" s="99"/>
      <c r="F11" s="100"/>
      <c r="G11" s="56">
        <f>G9-G10</f>
        <v>-1342808.3783068783</v>
      </c>
      <c r="H11" s="27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-447602.79276895942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8" t="s">
        <v>0</v>
      </c>
      <c r="C9" s="13" t="s">
        <v>1</v>
      </c>
      <c r="D9" s="28" t="s">
        <v>2</v>
      </c>
      <c r="E9" s="28" t="s">
        <v>38</v>
      </c>
      <c r="F9" s="101" t="s">
        <v>3</v>
      </c>
      <c r="G9" s="101"/>
      <c r="H9" s="2"/>
    </row>
    <row r="10" spans="1:8" x14ac:dyDescent="0.25">
      <c r="A10" s="2"/>
      <c r="B10" s="23" t="s">
        <v>125</v>
      </c>
      <c r="C10" s="29"/>
      <c r="D10" s="22"/>
      <c r="E10" s="21"/>
      <c r="F10" s="9"/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0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1431972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1656523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-224551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-17461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-40000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22539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2" t="s">
        <v>59</v>
      </c>
      <c r="C27" s="103"/>
      <c r="D27" s="103"/>
      <c r="E27" s="103"/>
      <c r="F27" s="104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2016'!F11</f>
        <v>0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0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3959458.0816842476</v>
      </c>
      <c r="H9" s="26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877001</v>
      </c>
      <c r="F11" s="17" t="s">
        <v>4</v>
      </c>
      <c r="G11" s="14"/>
      <c r="H11" s="30"/>
      <c r="I11" s="2"/>
    </row>
    <row r="12" spans="1:9" x14ac:dyDescent="0.25">
      <c r="A12" s="2"/>
      <c r="B12" s="87" t="s">
        <v>67</v>
      </c>
      <c r="C12" s="80"/>
      <c r="D12" s="81"/>
      <c r="E12" s="21">
        <v>192936</v>
      </c>
      <c r="F12" s="17" t="s">
        <v>4</v>
      </c>
      <c r="G12" s="10"/>
      <c r="H12" s="31"/>
      <c r="I12" s="2"/>
    </row>
    <row r="13" spans="1:9" x14ac:dyDescent="0.25">
      <c r="A13" s="2"/>
      <c r="B13" s="87" t="s">
        <v>68</v>
      </c>
      <c r="C13" s="80"/>
      <c r="D13" s="81"/>
      <c r="E13" s="21">
        <v>32832</v>
      </c>
      <c r="F13" s="17" t="s">
        <v>4</v>
      </c>
      <c r="G13" s="10"/>
      <c r="H13" s="31"/>
      <c r="I13" s="2"/>
    </row>
    <row r="14" spans="1:9" x14ac:dyDescent="0.25">
      <c r="A14" s="2"/>
      <c r="B14" s="87" t="s">
        <v>69</v>
      </c>
      <c r="C14" s="80"/>
      <c r="D14" s="81"/>
      <c r="E14" s="21">
        <v>0</v>
      </c>
      <c r="F14" s="17" t="s">
        <v>4</v>
      </c>
      <c r="G14" s="10"/>
      <c r="H14" s="31"/>
      <c r="I14" s="2"/>
    </row>
    <row r="15" spans="1:9" x14ac:dyDescent="0.25">
      <c r="A15" s="2"/>
      <c r="B15" s="105" t="s">
        <v>17</v>
      </c>
      <c r="C15" s="106"/>
      <c r="D15" s="107"/>
      <c r="E15" s="12">
        <f>SUM(E11:E14)</f>
        <v>1102769</v>
      </c>
      <c r="F15" s="26" t="s">
        <v>4</v>
      </c>
      <c r="G15" s="10"/>
      <c r="H15" s="31"/>
      <c r="I15" s="2"/>
    </row>
    <row r="16" spans="1:9" x14ac:dyDescent="0.25">
      <c r="A16" s="2"/>
      <c r="B16" s="87" t="s">
        <v>18</v>
      </c>
      <c r="C16" s="80"/>
      <c r="D16" s="81"/>
      <c r="E16" s="21">
        <v>0</v>
      </c>
      <c r="F16" s="17" t="s">
        <v>4</v>
      </c>
      <c r="G16" s="10"/>
      <c r="H16" s="31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1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1"/>
      <c r="I18" s="2"/>
    </row>
    <row r="19" spans="1:9" x14ac:dyDescent="0.25">
      <c r="A19" s="2"/>
      <c r="B19" s="105" t="s">
        <v>21</v>
      </c>
      <c r="C19" s="106"/>
      <c r="D19" s="107"/>
      <c r="E19" s="12">
        <f>SUM(E16:E18)</f>
        <v>0</v>
      </c>
      <c r="F19" s="26" t="s">
        <v>4</v>
      </c>
      <c r="G19" s="10"/>
      <c r="H19" s="31"/>
      <c r="I19" s="2"/>
    </row>
    <row r="20" spans="1:9" ht="29.25" customHeight="1" x14ac:dyDescent="0.25">
      <c r="A20" s="2"/>
      <c r="B20" s="102" t="s">
        <v>22</v>
      </c>
      <c r="C20" s="103"/>
      <c r="D20" s="104"/>
      <c r="E20" s="21">
        <v>0</v>
      </c>
      <c r="F20" s="17" t="s">
        <v>4</v>
      </c>
      <c r="G20" s="10"/>
      <c r="H20" s="31"/>
      <c r="I20" s="2"/>
    </row>
    <row r="21" spans="1:9" ht="30.75" customHeight="1" x14ac:dyDescent="0.25">
      <c r="A21" s="2"/>
      <c r="B21" s="102" t="s">
        <v>23</v>
      </c>
      <c r="C21" s="103"/>
      <c r="D21" s="104"/>
      <c r="E21" s="21">
        <v>0</v>
      </c>
      <c r="F21" s="17" t="s">
        <v>4</v>
      </c>
      <c r="G21" s="10"/>
      <c r="H21" s="31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1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1"/>
      <c r="I23" s="2"/>
    </row>
    <row r="24" spans="1:9" ht="30" customHeight="1" x14ac:dyDescent="0.25">
      <c r="A24" s="2"/>
      <c r="B24" s="102" t="s">
        <v>26</v>
      </c>
      <c r="C24" s="103"/>
      <c r="D24" s="104"/>
      <c r="E24" s="21">
        <v>0</v>
      </c>
      <c r="F24" s="17" t="s">
        <v>4</v>
      </c>
      <c r="G24" s="10"/>
      <c r="H24" s="31"/>
      <c r="I24" s="2"/>
    </row>
    <row r="25" spans="1:9" ht="30" customHeight="1" x14ac:dyDescent="0.25">
      <c r="A25" s="2"/>
      <c r="B25" s="102" t="s">
        <v>27</v>
      </c>
      <c r="C25" s="103"/>
      <c r="D25" s="104"/>
      <c r="E25" s="21">
        <v>0</v>
      </c>
      <c r="F25" s="17" t="s">
        <v>4</v>
      </c>
      <c r="G25" s="10"/>
      <c r="H25" s="31"/>
      <c r="I25" s="2"/>
    </row>
    <row r="26" spans="1:9" ht="30" customHeight="1" x14ac:dyDescent="0.25">
      <c r="A26" s="2"/>
      <c r="B26" s="102" t="s">
        <v>28</v>
      </c>
      <c r="C26" s="103"/>
      <c r="D26" s="104"/>
      <c r="E26" s="21">
        <v>0</v>
      </c>
      <c r="F26" s="17" t="s">
        <v>4</v>
      </c>
      <c r="G26" s="10"/>
      <c r="H26" s="31"/>
      <c r="I26" s="2"/>
    </row>
    <row r="27" spans="1:9" x14ac:dyDescent="0.25">
      <c r="A27" s="2"/>
      <c r="B27" s="105" t="s">
        <v>29</v>
      </c>
      <c r="C27" s="106"/>
      <c r="D27" s="107"/>
      <c r="E27" s="12">
        <f>SUM(E20:E26)</f>
        <v>0</v>
      </c>
      <c r="F27" s="26" t="s">
        <v>4</v>
      </c>
      <c r="G27" s="11"/>
      <c r="H27" s="32"/>
      <c r="I27" s="2"/>
    </row>
    <row r="28" spans="1:9" x14ac:dyDescent="0.25">
      <c r="A28" s="2"/>
      <c r="B28" s="105" t="s">
        <v>30</v>
      </c>
      <c r="C28" s="106"/>
      <c r="D28" s="107"/>
      <c r="E28" s="12">
        <f>E15+E19+E27</f>
        <v>1102769</v>
      </c>
      <c r="F28" s="26" t="s">
        <v>4</v>
      </c>
      <c r="G28" s="1">
        <f>IF(E28&lt;0,0,-E28)</f>
        <v>-1102769</v>
      </c>
      <c r="H28" s="26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70</v>
      </c>
      <c r="C30" s="106"/>
      <c r="D30" s="107"/>
      <c r="E30" s="20">
        <v>323133.08168424759</v>
      </c>
      <c r="F30" s="26" t="s">
        <v>4</v>
      </c>
      <c r="G30" s="12">
        <f>-$E$30</f>
        <v>-323133.08168424759</v>
      </c>
      <c r="H30" s="26" t="s">
        <v>4</v>
      </c>
      <c r="I30" s="2"/>
    </row>
    <row r="31" spans="1:9" x14ac:dyDescent="0.25">
      <c r="A31" s="2"/>
      <c r="B31" s="108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45</v>
      </c>
      <c r="C32" s="103"/>
      <c r="D32" s="104"/>
      <c r="E32" s="21">
        <v>2513606</v>
      </c>
      <c r="F32" s="17" t="s">
        <v>4</v>
      </c>
      <c r="G32" s="14"/>
      <c r="H32" s="30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1"/>
      <c r="I33" s="2"/>
    </row>
    <row r="34" spans="1:9" ht="43.5" customHeight="1" x14ac:dyDescent="0.25">
      <c r="A34" s="2"/>
      <c r="B34" s="102" t="s">
        <v>32</v>
      </c>
      <c r="C34" s="103"/>
      <c r="D34" s="104"/>
      <c r="E34" s="21">
        <v>19950</v>
      </c>
      <c r="F34" s="17" t="s">
        <v>4</v>
      </c>
      <c r="G34" s="11"/>
      <c r="H34" s="32"/>
      <c r="I34" s="2"/>
    </row>
    <row r="35" spans="1:9" x14ac:dyDescent="0.25">
      <c r="A35" s="2"/>
      <c r="B35" s="105" t="s">
        <v>33</v>
      </c>
      <c r="C35" s="106"/>
      <c r="D35" s="107"/>
      <c r="E35" s="12">
        <f>SUM(E32:E34)</f>
        <v>2533556</v>
      </c>
      <c r="F35" s="26" t="s">
        <v>4</v>
      </c>
      <c r="G35" s="12">
        <f>-E35</f>
        <v>-2533556</v>
      </c>
      <c r="H35" s="26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131</v>
      </c>
      <c r="C10" s="110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141</v>
      </c>
      <c r="C16" s="85"/>
      <c r="D16" s="85"/>
      <c r="E16" s="86"/>
      <c r="F16" s="101" t="s">
        <v>127</v>
      </c>
      <c r="G16" s="101"/>
      <c r="H16" s="2"/>
    </row>
    <row r="17" spans="1:8" x14ac:dyDescent="0.25">
      <c r="A17" s="2"/>
      <c r="B17" s="87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2017-09-15T14:26:44Z</dcterms:modified>
</cp:coreProperties>
</file>