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33" i="11" l="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K18" i="22" s="1"/>
  <c r="F11" i="20" l="1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34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35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<sst xmlns="http://schemas.openxmlformats.org/spreadsheetml/2006/main" count="363" uniqueCount="151">
  <si>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</si>
  <si>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</si>
  <si>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</si>
  <si>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</si>
  <si>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</si>
  <si>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</si>
  <si>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</si>
  <si>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</si>
  <si>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</si>
  <si>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</si>
  <si>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</si>
  <si>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</si>
  <si>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</si>
  <si>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</si>
  <si>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</si>
  <si>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</si>
  <si>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</si>
  <si>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</si>
  <si>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</si>
  <si>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</si>
  <si>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</si>
  <si>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</si>
  <si>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</si>
  <si>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</si>
  <si>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</si>
  <si>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</si>
  <si>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</si>
  <si>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</si>
  <si>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</si>
  <si>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</si>
  <si>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</si>
  <si>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</si>
  <si>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</si>
  <si>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</si>
  <si>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</si>
  <si>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</si>
  <si>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</si>
  <si>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</si>
  <si>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</si>
  <si>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</si>
  <si>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</si>
  <si>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</si>
  <si>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</si>
  <si>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</si>
  <si>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</si>
  <si>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</si>
  <si>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</si>
  <si>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</si>
  <si>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</si>
  <si>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</si>
  <si>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</si>
  <si>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</si>
  <si>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</si>
  <si>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</si>
  <si>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</si>
  <si>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</si>
  <si>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</si>
  <si>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</si>
  <si>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</si>
  <si>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</si>
  <si>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</si>
  <si>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</si>
  <si>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</si>
  <si>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</si>
  <si>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</si>
  <si>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</si>
  <si>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</si>
  <si>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</si>
  <si>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</si>
  <si>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</si>
  <si>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</si>
  <si>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</si>
  <si>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</si>
  <si>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</si>
  <si>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</si>
  <si>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</si>
  <si>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</si>
  <si>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</si>
  <si>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</si>
  <si>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</si>
  <si>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</si>
  <si>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</si>
  <si>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</si>
  <si>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</si>
  <si>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</si>
  <si>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</si>
  <si>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</si>
  <si>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</si>
  <si>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</si>
  <si>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</si>
  <si>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</si>
  <si>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</si>
  <si>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</si>
  <si>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</si>
  <si>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</si>
  <si>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</si>
  <si>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</si>
  <si>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</si>
  <si>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</si>
  <si>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</si>
  <si>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</si>
  <si>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</si>
  <si>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</si>
  <si>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</si>
  <si>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</si>
  <si>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</si>
  <si>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</si>
  <si>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</si>
  <si>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</si>
  <si>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</si>
  <si>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</si>
  <si>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</si>
  <si>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</si>
  <si>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</si>
  <si>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</si>
  <si>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</si>
  <si>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</si>
  <si>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Udpumpningsanlæg, rentvandspumper på vandværk</t>
  </si>
  <si>
    <t>Ventiler på ledningsnet ≤ Ø50 mm</t>
  </si>
  <si>
    <t>Ø 50mm &lt; Ledningsnet ≤ Ø110 mm</t>
  </si>
  <si>
    <t>Ledningsnet ≤ Ø50 mm</t>
  </si>
  <si>
    <t>Stik på ledningsnet, Konstruktioner</t>
  </si>
  <si>
    <t>Skelbrønd, Konstruktioner</t>
  </si>
  <si>
    <t>Ventiler på Ø 50mm &lt; Ledningsnet ≤ Ø110 mm</t>
  </si>
  <si>
    <t>Stik på ledningsnet, Mek./EL</t>
  </si>
  <si>
    <t>Afregningsmålere, elektroniske ≤ Ø 110mm (Qn 10)</t>
  </si>
  <si>
    <t>Rentvandsbeholder  insitu støbt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</si>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</sst>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146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5134507.7169191036</v>
      </c>
      <c r="F9" s="13" t="s">
        <v>4</v>
      </c>
      <c r="G9" s="48">
        <v>5147449.0523020783</v>
      </c>
      <c r="H9" s="13" t="s">
        <v>4</v>
      </c>
      <c r="I9" s="48">
        <v>5160790.7747951271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1358081.4445227564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1903097.7569739104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2182929.4963682615</v>
      </c>
      <c r="L12" s="8" t="s">
        <v>4</v>
      </c>
      <c r="M12" s="2"/>
    </row>
    <row r="13" spans="1:13" x14ac:dyDescent="0.25">
      <c r="A13" s="2"/>
      <c r="B13" s="44" t="s">
        <v>150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-209544.00257791352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-174083.71297349999</v>
      </c>
      <c r="F14" s="8" t="s">
        <v>4</v>
      </c>
      <c r="G14" s="9">
        <f>E14*(1+$E$25/100)</f>
        <v>-177130.17795053625</v>
      </c>
      <c r="H14" s="8" t="s">
        <v>4</v>
      </c>
      <c r="I14" s="9">
        <f>G14*(1+$E$25/100)</f>
        <v>-180229.95606467064</v>
      </c>
      <c r="J14" s="8" t="s">
        <v>4</v>
      </c>
      <c r="K14" s="51">
        <f>I14*(1+$E$25/100)</f>
        <v>-183383.98029580238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-350180.33706666669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923710.59889603034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-3046.4649770362503</v>
      </c>
      <c r="F19" s="8" t="s">
        <v>4</v>
      </c>
      <c r="G19" s="42">
        <f>(G17+G14)*($E$25/100)</f>
        <v>-3099.7781141343849</v>
      </c>
      <c r="H19" s="8" t="s">
        <v>4</v>
      </c>
      <c r="I19" s="42">
        <f>(I17+I14)*($E$25/100)</f>
        <v>-3154.0242311317365</v>
      </c>
      <c r="J19" s="8" t="s">
        <v>4</v>
      </c>
      <c r="K19" s="42">
        <f>SUM(K10:K14,K17:K18)*($E$25/100)</f>
        <v>88395.662512346214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-52785.65985329714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4957377.5389685677</v>
      </c>
      <c r="F21" s="38" t="s">
        <v>4</v>
      </c>
      <c r="G21" s="49">
        <f>SUM(G9:G20)</f>
        <v>4967219.096237408</v>
      </c>
      <c r="H21" s="38" t="s">
        <v>4</v>
      </c>
      <c r="I21" s="49">
        <f>SUM(I9:I20)</f>
        <v>4977406.7944993246</v>
      </c>
      <c r="J21" s="38" t="s">
        <v>4</v>
      </c>
      <c r="K21" s="52">
        <f>SUM(K9:K20)</f>
        <v>5660320.979479624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1289206.7235185176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1806582.6859639888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2072222.8368813398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5168012.2463638457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127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128</v>
      </c>
      <c r="C11" s="96"/>
      <c r="D11" s="96"/>
      <c r="E11" s="55">
        <v>9998.8593999999994</v>
      </c>
      <c r="F11" s="17" t="s">
        <v>4</v>
      </c>
      <c r="G11" s="21">
        <v>10999</v>
      </c>
      <c r="H11" s="17" t="s">
        <v>4</v>
      </c>
      <c r="I11" s="2"/>
    </row>
    <row r="12" spans="1:9" x14ac:dyDescent="0.25">
      <c r="A12" s="2"/>
      <c r="B12" s="95" t="s">
        <v>129</v>
      </c>
      <c r="C12" s="96"/>
      <c r="D12" s="96"/>
      <c r="E12" s="55">
        <v>0</v>
      </c>
      <c r="F12" s="17" t="s">
        <v>4</v>
      </c>
      <c r="G12" s="21">
        <v>116248</v>
      </c>
      <c r="H12" s="17" t="s">
        <v>4</v>
      </c>
      <c r="I12" s="2"/>
    </row>
    <row r="13" spans="1:9" x14ac:dyDescent="0.25">
      <c r="A13" s="2"/>
      <c r="B13" s="95" t="s">
        <v>130</v>
      </c>
      <c r="C13" s="96"/>
      <c r="D13" s="96"/>
      <c r="E13" s="55">
        <v>0</v>
      </c>
      <c r="F13" s="17" t="s">
        <v>4</v>
      </c>
      <c r="G13" s="21">
        <v>0</v>
      </c>
      <c r="H13" s="17" t="s">
        <v>4</v>
      </c>
      <c r="I13" s="2"/>
    </row>
    <row r="14" spans="1:9" x14ac:dyDescent="0.25">
      <c r="A14" s="2"/>
      <c r="B14" s="95" t="s">
        <v>131</v>
      </c>
      <c r="C14" s="96"/>
      <c r="D14" s="96"/>
      <c r="E14" s="55">
        <v>2036236.7848</v>
      </c>
      <c r="F14" s="17" t="s">
        <v>4</v>
      </c>
      <c r="G14" s="21">
        <v>1747899</v>
      </c>
      <c r="H14" s="17" t="s">
        <v>4</v>
      </c>
      <c r="I14" s="2"/>
    </row>
    <row r="15" spans="1:9" x14ac:dyDescent="0.25">
      <c r="A15" s="2"/>
      <c r="B15" s="95" t="s">
        <v>132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133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134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-171089.64419999998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-174083.71297349999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-734001.5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-734001.5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0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25</v>
      </c>
      <c r="E10" s="21">
        <v>58256.18</v>
      </c>
      <c r="F10" s="9">
        <f>E10/D10</f>
        <v>2330.2471999999998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17224.38</v>
      </c>
      <c r="F11" s="9">
        <f t="shared" ref="F11:F34" si="0">E11/D11</f>
        <v>229.6584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17224.38</v>
      </c>
      <c r="F12" s="9">
        <f t="shared" si="0"/>
        <v>229.6584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33257.449999999997</v>
      </c>
      <c r="F13" s="9">
        <f t="shared" si="0"/>
        <v>443.43266666666665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75</v>
      </c>
      <c r="E14" s="21">
        <v>16159.26</v>
      </c>
      <c r="F14" s="9">
        <f t="shared" si="0"/>
        <v>215.45680000000002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50</v>
      </c>
      <c r="E15" s="21">
        <v>5196.9399999999996</v>
      </c>
      <c r="F15" s="9">
        <f t="shared" si="0"/>
        <v>103.93879999999999</v>
      </c>
      <c r="G15" s="17" t="s">
        <v>4</v>
      </c>
      <c r="H15" s="2"/>
    </row>
    <row r="16" spans="1:8" x14ac:dyDescent="0.25">
      <c r="A16" s="2"/>
      <c r="B16" s="43" t="s">
        <v>121</v>
      </c>
      <c r="C16" s="28">
        <v>2016</v>
      </c>
      <c r="D16" s="22">
        <v>75</v>
      </c>
      <c r="E16" s="21">
        <v>98741.89</v>
      </c>
      <c r="F16" s="9">
        <f t="shared" si="0"/>
        <v>1316.5585333333333</v>
      </c>
      <c r="G16" s="17" t="s">
        <v>4</v>
      </c>
      <c r="H16" s="2"/>
    </row>
    <row r="17" spans="1:8" x14ac:dyDescent="0.25">
      <c r="A17" s="2"/>
      <c r="B17" s="43" t="s">
        <v>121</v>
      </c>
      <c r="C17" s="28">
        <v>2016</v>
      </c>
      <c r="D17" s="22">
        <v>75</v>
      </c>
      <c r="E17" s="21">
        <v>16630.62</v>
      </c>
      <c r="F17" s="9">
        <f t="shared" si="0"/>
        <v>221.74159999999998</v>
      </c>
      <c r="G17" s="17" t="s">
        <v>4</v>
      </c>
      <c r="H17" s="2"/>
    </row>
    <row r="18" spans="1:8" x14ac:dyDescent="0.25">
      <c r="A18" s="2"/>
      <c r="B18" s="43" t="s">
        <v>122</v>
      </c>
      <c r="C18" s="28">
        <v>2016</v>
      </c>
      <c r="D18" s="22">
        <v>50</v>
      </c>
      <c r="E18" s="21">
        <v>8765.39</v>
      </c>
      <c r="F18" s="9">
        <f t="shared" si="0"/>
        <v>175.30779999999999</v>
      </c>
      <c r="G18" s="17" t="s">
        <v>4</v>
      </c>
      <c r="H18" s="2"/>
    </row>
    <row r="19" spans="1:8" x14ac:dyDescent="0.25">
      <c r="A19" s="2"/>
      <c r="B19" s="43" t="s">
        <v>121</v>
      </c>
      <c r="C19" s="28">
        <v>2016</v>
      </c>
      <c r="D19" s="22">
        <v>75</v>
      </c>
      <c r="E19" s="21">
        <v>8765.39</v>
      </c>
      <c r="F19" s="9">
        <f t="shared" si="0"/>
        <v>116.87186666666666</v>
      </c>
      <c r="G19" s="17" t="s">
        <v>4</v>
      </c>
      <c r="H19" s="2"/>
    </row>
    <row r="20" spans="1:8" x14ac:dyDescent="0.25">
      <c r="A20" s="2"/>
      <c r="B20" s="43" t="s">
        <v>121</v>
      </c>
      <c r="C20" s="28">
        <v>2016</v>
      </c>
      <c r="D20" s="22">
        <v>75</v>
      </c>
      <c r="E20" s="21">
        <v>42466.16</v>
      </c>
      <c r="F20" s="9">
        <f t="shared" si="0"/>
        <v>566.21546666666666</v>
      </c>
      <c r="G20" s="17" t="s">
        <v>4</v>
      </c>
      <c r="H20" s="2"/>
    </row>
    <row r="21" spans="1:8" x14ac:dyDescent="0.25">
      <c r="A21" s="2"/>
      <c r="B21" s="43" t="s">
        <v>123</v>
      </c>
      <c r="C21" s="28">
        <v>2016</v>
      </c>
      <c r="D21" s="22">
        <v>75</v>
      </c>
      <c r="E21" s="21">
        <v>32851.769999999997</v>
      </c>
      <c r="F21" s="9">
        <f t="shared" si="0"/>
        <v>438.02359999999993</v>
      </c>
      <c r="G21" s="17" t="s">
        <v>4</v>
      </c>
      <c r="H21" s="2"/>
    </row>
    <row r="22" spans="1:8" x14ac:dyDescent="0.25">
      <c r="A22" s="2"/>
      <c r="B22" s="43" t="s">
        <v>121</v>
      </c>
      <c r="C22" s="28">
        <v>2016</v>
      </c>
      <c r="D22" s="22">
        <v>75</v>
      </c>
      <c r="E22" s="21">
        <v>36839.47</v>
      </c>
      <c r="F22" s="9">
        <f t="shared" si="0"/>
        <v>491.19293333333337</v>
      </c>
      <c r="G22" s="17" t="s">
        <v>4</v>
      </c>
      <c r="H22" s="2"/>
    </row>
    <row r="23" spans="1:8" x14ac:dyDescent="0.25">
      <c r="A23" s="2"/>
      <c r="B23" s="43" t="s">
        <v>122</v>
      </c>
      <c r="C23" s="28">
        <v>2016</v>
      </c>
      <c r="D23" s="22">
        <v>50</v>
      </c>
      <c r="E23" s="21">
        <v>8274.31</v>
      </c>
      <c r="F23" s="9">
        <f t="shared" si="0"/>
        <v>165.4862</v>
      </c>
      <c r="G23" s="17" t="s">
        <v>4</v>
      </c>
      <c r="H23" s="2"/>
    </row>
    <row r="24" spans="1:8" x14ac:dyDescent="0.25">
      <c r="A24" s="2"/>
      <c r="B24" s="43" t="s">
        <v>121</v>
      </c>
      <c r="C24" s="28">
        <v>2016</v>
      </c>
      <c r="D24" s="22">
        <v>75</v>
      </c>
      <c r="E24" s="21">
        <v>8274.31</v>
      </c>
      <c r="F24" s="9">
        <f t="shared" si="0"/>
        <v>110.32413333333332</v>
      </c>
      <c r="G24" s="17" t="s">
        <v>4</v>
      </c>
      <c r="H24" s="2"/>
    </row>
    <row r="25" spans="1:8" x14ac:dyDescent="0.25">
      <c r="A25" s="2"/>
      <c r="B25" s="43" t="s">
        <v>121</v>
      </c>
      <c r="C25" s="28">
        <v>2016</v>
      </c>
      <c r="D25" s="22">
        <v>75</v>
      </c>
      <c r="E25" s="21">
        <v>10397.98</v>
      </c>
      <c r="F25" s="9">
        <f t="shared" si="0"/>
        <v>138.63973333333334</v>
      </c>
      <c r="G25" s="17" t="s">
        <v>4</v>
      </c>
      <c r="H25" s="2"/>
    </row>
    <row r="26" spans="1:8" x14ac:dyDescent="0.25">
      <c r="A26" s="2"/>
      <c r="B26" s="43" t="s">
        <v>124</v>
      </c>
      <c r="C26" s="28">
        <v>2016</v>
      </c>
      <c r="D26" s="22">
        <v>75</v>
      </c>
      <c r="E26" s="21">
        <v>20412.43</v>
      </c>
      <c r="F26" s="9">
        <f t="shared" si="0"/>
        <v>272.16573333333332</v>
      </c>
      <c r="G26" s="17" t="s">
        <v>4</v>
      </c>
      <c r="H26" s="2"/>
    </row>
    <row r="27" spans="1:8" x14ac:dyDescent="0.25">
      <c r="A27" s="2"/>
      <c r="B27" s="43" t="s">
        <v>124</v>
      </c>
      <c r="C27" s="28">
        <v>2016</v>
      </c>
      <c r="D27" s="22">
        <v>75</v>
      </c>
      <c r="E27" s="21">
        <v>12554.3</v>
      </c>
      <c r="F27" s="9">
        <f t="shared" si="0"/>
        <v>167.39066666666665</v>
      </c>
      <c r="G27" s="17" t="s">
        <v>4</v>
      </c>
      <c r="H27" s="2"/>
    </row>
    <row r="28" spans="1:8" x14ac:dyDescent="0.25">
      <c r="A28" s="2"/>
      <c r="B28" s="43" t="s">
        <v>121</v>
      </c>
      <c r="C28" s="28">
        <v>2016</v>
      </c>
      <c r="D28" s="22">
        <v>75</v>
      </c>
      <c r="E28" s="21">
        <v>20089.14</v>
      </c>
      <c r="F28" s="9">
        <f t="shared" si="0"/>
        <v>267.85519999999997</v>
      </c>
      <c r="G28" s="17" t="s">
        <v>4</v>
      </c>
      <c r="H28" s="2"/>
    </row>
    <row r="29" spans="1:8" x14ac:dyDescent="0.25">
      <c r="A29" s="2"/>
      <c r="B29" s="43" t="s">
        <v>119</v>
      </c>
      <c r="C29" s="28">
        <v>2016</v>
      </c>
      <c r="D29" s="22">
        <v>75</v>
      </c>
      <c r="E29" s="21">
        <v>40720.68</v>
      </c>
      <c r="F29" s="9">
        <f t="shared" si="0"/>
        <v>542.94240000000002</v>
      </c>
      <c r="G29" s="17" t="s">
        <v>4</v>
      </c>
      <c r="H29" s="2"/>
    </row>
    <row r="30" spans="1:8" x14ac:dyDescent="0.25">
      <c r="A30" s="2"/>
      <c r="B30" s="43" t="s">
        <v>121</v>
      </c>
      <c r="C30" s="28">
        <v>2016</v>
      </c>
      <c r="D30" s="22">
        <v>75</v>
      </c>
      <c r="E30" s="21">
        <v>28332.59</v>
      </c>
      <c r="F30" s="9">
        <f t="shared" si="0"/>
        <v>377.76786666666669</v>
      </c>
      <c r="G30" s="17" t="s">
        <v>4</v>
      </c>
      <c r="H30" s="2"/>
    </row>
    <row r="31" spans="1:8" x14ac:dyDescent="0.25">
      <c r="A31" s="2"/>
      <c r="B31" s="43" t="s">
        <v>124</v>
      </c>
      <c r="C31" s="28">
        <v>2016</v>
      </c>
      <c r="D31" s="22">
        <v>75</v>
      </c>
      <c r="E31" s="21">
        <v>31074.92</v>
      </c>
      <c r="F31" s="9">
        <f t="shared" si="0"/>
        <v>414.33226666666667</v>
      </c>
      <c r="G31" s="17" t="s">
        <v>4</v>
      </c>
      <c r="H31" s="2"/>
    </row>
    <row r="32" spans="1:8" x14ac:dyDescent="0.25">
      <c r="A32" s="2"/>
      <c r="B32" s="43" t="s">
        <v>123</v>
      </c>
      <c r="C32" s="28">
        <v>2016</v>
      </c>
      <c r="D32" s="22">
        <v>75</v>
      </c>
      <c r="E32" s="21">
        <v>3981.93</v>
      </c>
      <c r="F32" s="9">
        <f t="shared" si="0"/>
        <v>53.092399999999998</v>
      </c>
      <c r="G32" s="17" t="s">
        <v>4</v>
      </c>
      <c r="H32" s="2"/>
    </row>
    <row r="33" spans="1:8" ht="26.25" x14ac:dyDescent="0.25">
      <c r="A33" s="2"/>
      <c r="B33" s="43" t="s">
        <v>125</v>
      </c>
      <c r="C33" s="28">
        <v>2016</v>
      </c>
      <c r="D33" s="22">
        <v>10</v>
      </c>
      <c r="E33" s="21">
        <v>155781.87</v>
      </c>
      <c r="F33" s="9">
        <f t="shared" si="0"/>
        <v>15578.187</v>
      </c>
      <c r="G33" s="17" t="s">
        <v>4</v>
      </c>
      <c r="H33" s="2"/>
    </row>
    <row r="34" spans="1:8" x14ac:dyDescent="0.25">
      <c r="A34" s="2"/>
      <c r="B34" s="43" t="s">
        <v>126</v>
      </c>
      <c r="C34" s="28">
        <v>2016</v>
      </c>
      <c r="D34" s="22">
        <v>50</v>
      </c>
      <c r="E34" s="21">
        <v>118925.43</v>
      </c>
      <c r="F34" s="9">
        <f t="shared" si="0"/>
        <v>2378.5085999999997</v>
      </c>
      <c r="G34" s="17" t="s">
        <v>4</v>
      </c>
      <c r="H34" s="2"/>
    </row>
    <row r="35" spans="1:8" x14ac:dyDescent="0.25">
      <c r="A35" s="2"/>
      <c r="B35" s="91" t="s">
        <v>52</v>
      </c>
      <c r="C35" s="92"/>
      <c r="D35" s="92"/>
      <c r="E35" s="93"/>
      <c r="F35" s="15">
        <f>SUM(F10:F34)</f>
        <v>27344.996266666665</v>
      </c>
      <c r="G35" s="16" t="s">
        <v>4</v>
      </c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</sheetData>
  <sheetProtection password="DFE9" sheet="1" objects="1" scenarios="1"/>
  <mergeCells count="4">
    <mergeCell ref="B35:E3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141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1890246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2238948</v>
      </c>
      <c r="H10" s="17" t="s">
        <v>4</v>
      </c>
      <c r="I10" s="2"/>
    </row>
    <row r="11" spans="1:9" x14ac:dyDescent="0.25">
      <c r="A11" s="2"/>
      <c r="B11" s="91" t="s">
        <v>142</v>
      </c>
      <c r="C11" s="92"/>
      <c r="D11" s="92"/>
      <c r="E11" s="92"/>
      <c r="F11" s="93"/>
      <c r="G11" s="15">
        <f>G9-G10</f>
        <v>-348702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143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45260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40000</v>
      </c>
      <c r="H16" s="17" t="s">
        <v>4</v>
      </c>
      <c r="I16" s="2"/>
    </row>
    <row r="17" spans="1:9" x14ac:dyDescent="0.25">
      <c r="A17" s="2"/>
      <c r="B17" s="91" t="s">
        <v>143</v>
      </c>
      <c r="C17" s="92"/>
      <c r="D17" s="92"/>
      <c r="E17" s="92"/>
      <c r="F17" s="93"/>
      <c r="G17" s="15">
        <f>G15-G16</f>
        <v>5260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144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144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145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145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2016'!F35</f>
        <v>27344.996266666665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34083.333333333336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-6738.3370666666706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5469448.73889603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1377833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147354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66765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95583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1687535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60000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60000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-767143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-431752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-686272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-1885167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-137632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4545738.1399999997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4545738.1399999997</v>
      </c>
      <c r="F35" s="25" t="s">
        <v>4</v>
      </c>
      <c r="G35" s="12">
        <f>-E35</f>
        <v>-4545738.1399999997</v>
      </c>
      <c r="H35" s="25" t="s">
        <v>4</v>
      </c>
      <c r="I35" s="2"/>
    </row>
    <row r="36" spans="1:9" x14ac:dyDescent="0.25">
      <c r="A36" s="2"/>
      <c r="B36" s="91" t="s">
        <v>140</v>
      </c>
      <c r="C36" s="92"/>
      <c r="D36" s="92"/>
      <c r="E36" s="92"/>
      <c r="F36" s="93"/>
      <c r="G36" s="15">
        <f>$G$9+$G$28+$G$30+$G$35</f>
        <v>923710.59889603034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138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139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148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149</v>
      </c>
      <c r="C16" s="85"/>
      <c r="D16" s="85"/>
      <c r="E16" s="86"/>
      <c r="F16" s="100" t="s">
        <v>135</v>
      </c>
      <c r="G16" s="100"/>
      <c r="H16" s="2"/>
    </row>
    <row r="17" spans="1:8" x14ac:dyDescent="0.25">
      <c r="A17" s="2"/>
      <c r="B17" s="87" t="s">
        <v>147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136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137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2017-09-13T13:05:19Z</dcterms:modified>
</cp:coreProperties>
</file>