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51" i="11"/>
  <c r="G23" i="22" l="1"/>
  <c r="G30" i="13"/>
  <c r="E35" i="13" l="1"/>
  <c r="G35" i="13" s="1"/>
  <c r="E27" i="13"/>
  <c r="E19" i="13"/>
  <c r="G11" i="12"/>
  <c r="G23" i="12"/>
  <c r="G17" i="12"/>
  <c r="F10" i="11"/>
  <c r="F5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<sst xmlns="http://schemas.openxmlformats.org/spreadsheetml/2006/main" count="375" uniqueCount="179">
  <si>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</si>
  <si>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</si>
  <si>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</si>
  <si>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</si>
  <si>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</si>
  <si>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</si>
  <si>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</si>
  <si>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</si>
  <si>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</si>
  <si>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</si>
  <si>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</si>
  <si>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</si>
  <si>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</si>
  <si>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</si>
  <si>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</si>
  <si>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</si>
  <si>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</si>
  <si>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</si>
  <si>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</si>
  <si>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</si>
  <si>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</si>
  <si>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</si>
  <si>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</si>
  <si>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</si>
  <si>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</si>
  <si>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</si>
  <si>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</si>
  <si>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</si>
  <si>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</si>
  <si>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</si>
  <si>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</si>
  <si>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</si>
  <si>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</si>
  <si>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</si>
  <si>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</si>
  <si>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</si>
  <si>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</si>
  <si>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</si>
  <si>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</si>
  <si>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</si>
  <si>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</si>
  <si>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</si>
  <si>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</si>
  <si>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</si>
  <si>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</si>
  <si>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</si>
  <si>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</si>
  <si>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</si>
  <si>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</si>
  <si>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</si>
  <si>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</si>
  <si>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</si>
  <si>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</si>
  <si>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</si>
  <si>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</si>
  <si>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</si>
  <si>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</si>
  <si>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</si>
  <si>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</si>
  <si>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</si>
  <si>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</si>
  <si>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</si>
  <si>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</si>
  <si>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</si>
  <si>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</si>
  <si>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</si>
  <si>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</si>
  <si>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</si>
  <si>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</si>
  <si>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</si>
  <si>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</si>
  <si>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</si>
  <si>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</si>
  <si>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</si>
  <si>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</si>
  <si>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</si>
  <si>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</si>
  <si>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</si>
  <si>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</si>
  <si>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</si>
  <si>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</si>
  <si>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</si>
  <si>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</si>
  <si>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</si>
  <si>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</si>
  <si>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</si>
  <si>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</si>
  <si>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</si>
  <si>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</si>
  <si>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</si>
  <si>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</si>
  <si>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</si>
  <si>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</si>
  <si>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</si>
  <si>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</si>
  <si>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</si>
  <si>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</si>
  <si>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</si>
  <si>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</si>
  <si>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</si>
  <si>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</si>
  <si>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</si>
  <si>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</si>
  <si>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</si>
  <si>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</si>
  <si>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</si>
  <si>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</si>
  <si>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</si>
  <si>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</si>
  <si>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</si>
  <si>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</si>
  <si>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</si>
  <si>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</si>
  <si>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</si>
  <si>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</si>
  <si>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</si>
  <si>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</si>
  <si>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</si>
  <si>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&gt; Ø110 mm</t>
  </si>
  <si>
    <t>Afregningsmålere, mekaniske</t>
  </si>
  <si>
    <t>SRO-brønd/kvarterbrønd/sektionsbrønd, Konstruktioner</t>
  </si>
  <si>
    <t>SRO-brønd/kvarterbrønd/sektionsbrønd, Mek./EL</t>
  </si>
  <si>
    <t>SRO-brønd/kvarterbrønd/sektionsbrønd, SRO</t>
  </si>
  <si>
    <t>Arbejdsplads</t>
  </si>
  <si>
    <t>Sikring (terror, hærværk), Mek./EL</t>
  </si>
  <si>
    <t>Etageareal vandbehandlingsbygning</t>
  </si>
  <si>
    <t>Eternitledninger Ø 50mm &lt; Ledningsnet ≤ Ø110 mm</t>
  </si>
  <si>
    <t>Inspektionsbrønd, Konstruktioner</t>
  </si>
  <si>
    <t>Ledningsnet ≤ Ø50 mm</t>
  </si>
  <si>
    <t>Skelbrønd, Konstruktioner</t>
  </si>
  <si>
    <t>Stik på ledningsnet, Konstruktioner</t>
  </si>
  <si>
    <t>Ø 250 mm &lt; Ledningsnet ≤ Ø 500mm</t>
  </si>
  <si>
    <t>Ø 50mm &lt; Ledningsnet ≤ Ø110 mm</t>
  </si>
  <si>
    <t>Ø110 mm &lt; Ledningsnet ≤ Ø 250 mm</t>
  </si>
  <si>
    <t>Skelbrønd, Mek./EL</t>
  </si>
  <si>
    <t>SRO anlæg</t>
  </si>
  <si>
    <t>Elanlæg - vandværk</t>
  </si>
  <si>
    <t>SRO-anlæg, vandværk</t>
  </si>
  <si>
    <t>Udpumpningsanlæg, Freqvensomformer</t>
  </si>
  <si>
    <t>Ventiler på ledningsnet ≤ Ø50 mm</t>
  </si>
  <si>
    <t>Ventiler på Ø 250 mm &lt; Ledningsnet ≤ Ø 500mm</t>
  </si>
  <si>
    <t>Ventiler på Ø 50mm &lt; Ledningsnet ≤ Ø110 mm</t>
  </si>
  <si>
    <t>Ventiler på Ø110 mm &lt; Ledningsnet ≤ Ø 250 mm</t>
  </si>
  <si>
    <t>Støbejernsledninger Ø 250 mm &lt; Ledningsnet ≤ Ø 500mm</t>
  </si>
  <si>
    <t>Udpumpningsanlæg, rentvandspumper på vandværk</t>
  </si>
  <si>
    <t>Pumpe inkl. stigrør og forerørsforsejlinger mv.</t>
  </si>
  <si>
    <t>Filteranlæg, åbne filtre, dobbelt filtrering, Kontruktioner</t>
  </si>
  <si>
    <t>Filteranlæg, åbne filtre, dobbelt filtrering, Mek./EL</t>
  </si>
  <si>
    <t>Rentvandsbeholder  insitu støbt</t>
  </si>
  <si>
    <t>Afregningsmålere, elektroniske ≤ Ø 110mm (Qn 10)</t>
  </si>
  <si>
    <t>Administrationbygninger</t>
  </si>
  <si>
    <t>Eternitledninger 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</si>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</sst>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174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64624719.459812082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14987809.547701603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32125566.853000112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20693432.665678125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177</v>
      </c>
      <c r="C13" s="43"/>
      <c r="D13" s="44"/>
      <c r="E13" s="40" t="s">
        <v>101</v>
      </c>
      <c r="F13" s="8" t="s">
        <v>4</v>
      </c>
      <c r="G13" s="41">
        <v>-963990.88526602997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176</v>
      </c>
      <c r="C14" s="55"/>
      <c r="D14" s="56"/>
      <c r="E14" s="40" t="s">
        <v>101</v>
      </c>
      <c r="F14" s="8" t="s">
        <v>4</v>
      </c>
      <c r="G14" s="41">
        <v>-1460332.5105331701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4141303.8719195039</v>
      </c>
      <c r="F15" s="8" t="s">
        <v>4</v>
      </c>
      <c r="G15" s="47">
        <f>E15*(1+E30/100)</f>
        <v>4213776.6896780953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5542799.0140333334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-10598883.864108503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160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72472.817758591322</v>
      </c>
      <c r="F23" s="8" t="s">
        <v>4</v>
      </c>
      <c r="G23" s="41">
        <f>SUM(G10:G15,G18:G22)*$E$30/100</f>
        <v>1217934.5913045281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-837657.91397980799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-638543.36474454717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68838496.149490178</v>
      </c>
      <c r="F27" s="38" t="s">
        <v>4</v>
      </c>
      <c r="G27" s="51">
        <f>SUM(G10:G26)</f>
        <v>64281910.822763748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167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168</v>
      </c>
      <c r="C31" s="80"/>
      <c r="D31" s="81"/>
      <c r="E31" s="52">
        <v>1.4042836091495206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169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14730033.953515088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31573038.676167183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20337525.96135442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66640598.591036692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152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153</v>
      </c>
      <c r="C11" s="96"/>
      <c r="D11" s="96"/>
      <c r="E11" s="53">
        <v>71099.790200000003</v>
      </c>
      <c r="F11" s="17" t="s">
        <v>4</v>
      </c>
      <c r="G11" s="21">
        <v>89938</v>
      </c>
      <c r="H11" s="17" t="s">
        <v>4</v>
      </c>
      <c r="I11" s="2"/>
    </row>
    <row r="12" spans="1:9" x14ac:dyDescent="0.25">
      <c r="A12" s="2"/>
      <c r="B12" s="95" t="s">
        <v>154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155</v>
      </c>
      <c r="C13" s="96"/>
      <c r="D13" s="96"/>
      <c r="E13" s="53">
        <v>32399.4126</v>
      </c>
      <c r="F13" s="17" t="s">
        <v>4</v>
      </c>
      <c r="G13" s="21">
        <v>72898</v>
      </c>
      <c r="H13" s="17" t="s">
        <v>4</v>
      </c>
      <c r="I13" s="2"/>
    </row>
    <row r="14" spans="1:9" x14ac:dyDescent="0.25">
      <c r="A14" s="2"/>
      <c r="B14" s="95" t="s">
        <v>156</v>
      </c>
      <c r="C14" s="96"/>
      <c r="D14" s="96"/>
      <c r="E14" s="53">
        <v>19978979.281799998</v>
      </c>
      <c r="F14" s="17" t="s">
        <v>4</v>
      </c>
      <c r="G14" s="21">
        <v>23989720</v>
      </c>
      <c r="H14" s="17" t="s">
        <v>4</v>
      </c>
      <c r="I14" s="2"/>
    </row>
    <row r="15" spans="1:9" x14ac:dyDescent="0.25">
      <c r="A15" s="2"/>
      <c r="B15" s="95" t="s">
        <v>157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158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159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4070077.5154000036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4141303.8719195039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-3374547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-3374547.3333333335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0.33333333348855376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13439.64</v>
      </c>
      <c r="F10" s="9">
        <f>E10/D10</f>
        <v>1343.9639999999999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8</v>
      </c>
      <c r="E11" s="21">
        <v>245137</v>
      </c>
      <c r="F11" s="9">
        <f t="shared" ref="F11:F51" si="0">E11/D11</f>
        <v>30642.125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50</v>
      </c>
      <c r="E12" s="21">
        <v>109564.26</v>
      </c>
      <c r="F12" s="9">
        <f t="shared" si="0"/>
        <v>2191.2851999999998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15</v>
      </c>
      <c r="E13" s="21">
        <v>65399.199999999997</v>
      </c>
      <c r="F13" s="9">
        <f t="shared" si="0"/>
        <v>4359.9466666666667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10</v>
      </c>
      <c r="E14" s="21">
        <v>119927.97</v>
      </c>
      <c r="F14" s="9">
        <f t="shared" si="0"/>
        <v>11992.797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</v>
      </c>
      <c r="E15" s="21">
        <v>345153.72</v>
      </c>
      <c r="F15" s="9">
        <f t="shared" si="0"/>
        <v>69030.743999999992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25</v>
      </c>
      <c r="E16" s="21">
        <v>3293.75</v>
      </c>
      <c r="F16" s="9">
        <f t="shared" si="0"/>
        <v>131.75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107874.97</v>
      </c>
      <c r="F17" s="9">
        <f t="shared" si="0"/>
        <v>1438.3329333333334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75</v>
      </c>
      <c r="E18" s="21">
        <v>42936.29</v>
      </c>
      <c r="F18" s="9">
        <f t="shared" si="0"/>
        <v>572.4838666666667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50</v>
      </c>
      <c r="E19" s="21">
        <v>5704.75</v>
      </c>
      <c r="F19" s="9">
        <f t="shared" si="0"/>
        <v>114.095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593441.93000000005</v>
      </c>
      <c r="F20" s="9">
        <f t="shared" si="0"/>
        <v>7912.5590666666676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50</v>
      </c>
      <c r="E21" s="21">
        <v>320360.93</v>
      </c>
      <c r="F21" s="9">
        <f t="shared" si="0"/>
        <v>6407.2186000000002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75</v>
      </c>
      <c r="E22" s="21">
        <v>604125.46</v>
      </c>
      <c r="F22" s="9">
        <f t="shared" si="0"/>
        <v>8055.0061333333324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75</v>
      </c>
      <c r="E23" s="21">
        <v>4933517.18</v>
      </c>
      <c r="F23" s="9">
        <f t="shared" si="0"/>
        <v>65780.229066666667</v>
      </c>
      <c r="G23" s="17" t="s">
        <v>4</v>
      </c>
      <c r="H23" s="2"/>
    </row>
    <row r="24" spans="1:8" x14ac:dyDescent="0.25">
      <c r="A24" s="2"/>
      <c r="B24" s="42" t="s">
        <v>132</v>
      </c>
      <c r="C24" s="28">
        <v>2016</v>
      </c>
      <c r="D24" s="22">
        <v>75</v>
      </c>
      <c r="E24" s="21">
        <v>1917635.63</v>
      </c>
      <c r="F24" s="9">
        <f t="shared" si="0"/>
        <v>25568.475066666666</v>
      </c>
      <c r="G24" s="17" t="s">
        <v>4</v>
      </c>
      <c r="H24" s="2"/>
    </row>
    <row r="25" spans="1:8" x14ac:dyDescent="0.25">
      <c r="A25" s="2"/>
      <c r="B25" s="42" t="s">
        <v>133</v>
      </c>
      <c r="C25" s="28">
        <v>2016</v>
      </c>
      <c r="D25" s="22">
        <v>75</v>
      </c>
      <c r="E25" s="21">
        <v>1016880.87</v>
      </c>
      <c r="F25" s="9">
        <f t="shared" si="0"/>
        <v>13558.411599999999</v>
      </c>
      <c r="G25" s="17" t="s">
        <v>4</v>
      </c>
      <c r="H25" s="2"/>
    </row>
    <row r="26" spans="1:8" x14ac:dyDescent="0.25">
      <c r="A26" s="2"/>
      <c r="B26" s="42" t="s">
        <v>134</v>
      </c>
      <c r="C26" s="28">
        <v>2016</v>
      </c>
      <c r="D26" s="22">
        <v>15</v>
      </c>
      <c r="E26" s="21">
        <v>517312.1</v>
      </c>
      <c r="F26" s="9">
        <f t="shared" si="0"/>
        <v>34487.473333333335</v>
      </c>
      <c r="G26" s="17" t="s">
        <v>4</v>
      </c>
      <c r="H26" s="2"/>
    </row>
    <row r="27" spans="1:8" x14ac:dyDescent="0.25">
      <c r="A27" s="2"/>
      <c r="B27" s="42" t="s">
        <v>131</v>
      </c>
      <c r="C27" s="28">
        <v>2016</v>
      </c>
      <c r="D27" s="22">
        <v>75</v>
      </c>
      <c r="E27" s="21">
        <v>3661816.09</v>
      </c>
      <c r="F27" s="9">
        <f t="shared" si="0"/>
        <v>48824.214533333332</v>
      </c>
      <c r="G27" s="17" t="s">
        <v>4</v>
      </c>
      <c r="H27" s="2"/>
    </row>
    <row r="28" spans="1:8" x14ac:dyDescent="0.25">
      <c r="A28" s="2"/>
      <c r="B28" s="42" t="s">
        <v>135</v>
      </c>
      <c r="C28" s="28">
        <v>2016</v>
      </c>
      <c r="D28" s="22">
        <v>10</v>
      </c>
      <c r="E28" s="21">
        <v>55928.59</v>
      </c>
      <c r="F28" s="9">
        <f t="shared" si="0"/>
        <v>5592.8589999999995</v>
      </c>
      <c r="G28" s="17" t="s">
        <v>4</v>
      </c>
      <c r="H28" s="2"/>
    </row>
    <row r="29" spans="1:8" x14ac:dyDescent="0.25">
      <c r="A29" s="2"/>
      <c r="B29" s="42" t="s">
        <v>136</v>
      </c>
      <c r="C29" s="28">
        <v>2016</v>
      </c>
      <c r="D29" s="22">
        <v>25</v>
      </c>
      <c r="E29" s="21">
        <v>29786.55</v>
      </c>
      <c r="F29" s="9">
        <f t="shared" si="0"/>
        <v>1191.462</v>
      </c>
      <c r="G29" s="17" t="s">
        <v>4</v>
      </c>
      <c r="H29" s="2"/>
    </row>
    <row r="30" spans="1:8" x14ac:dyDescent="0.25">
      <c r="A30" s="2"/>
      <c r="B30" s="42" t="s">
        <v>137</v>
      </c>
      <c r="C30" s="28">
        <v>2016</v>
      </c>
      <c r="D30" s="22">
        <v>10</v>
      </c>
      <c r="E30" s="21">
        <v>89359.65</v>
      </c>
      <c r="F30" s="9">
        <f t="shared" si="0"/>
        <v>8935.9650000000001</v>
      </c>
      <c r="G30" s="17" t="s">
        <v>4</v>
      </c>
      <c r="H30" s="2"/>
    </row>
    <row r="31" spans="1:8" x14ac:dyDescent="0.25">
      <c r="A31" s="2"/>
      <c r="B31" s="42" t="s">
        <v>138</v>
      </c>
      <c r="C31" s="28">
        <v>2016</v>
      </c>
      <c r="D31" s="22">
        <v>25</v>
      </c>
      <c r="E31" s="21">
        <v>29786.55</v>
      </c>
      <c r="F31" s="9">
        <f t="shared" si="0"/>
        <v>1191.462</v>
      </c>
      <c r="G31" s="17" t="s">
        <v>4</v>
      </c>
      <c r="H31" s="2"/>
    </row>
    <row r="32" spans="1:8" x14ac:dyDescent="0.25">
      <c r="A32" s="2"/>
      <c r="B32" s="42" t="s">
        <v>139</v>
      </c>
      <c r="C32" s="28">
        <v>2016</v>
      </c>
      <c r="D32" s="22">
        <v>75</v>
      </c>
      <c r="E32" s="21">
        <v>498587.98</v>
      </c>
      <c r="F32" s="9">
        <f t="shared" si="0"/>
        <v>6647.8397333333332</v>
      </c>
      <c r="G32" s="17" t="s">
        <v>4</v>
      </c>
      <c r="H32" s="2"/>
    </row>
    <row r="33" spans="1:8" x14ac:dyDescent="0.25">
      <c r="A33" s="2"/>
      <c r="B33" s="42" t="s">
        <v>140</v>
      </c>
      <c r="C33" s="28">
        <v>2016</v>
      </c>
      <c r="D33" s="22">
        <v>75</v>
      </c>
      <c r="E33" s="21">
        <v>307811.25</v>
      </c>
      <c r="F33" s="9">
        <f t="shared" si="0"/>
        <v>4104.1499999999996</v>
      </c>
      <c r="G33" s="17" t="s">
        <v>4</v>
      </c>
      <c r="H33" s="2"/>
    </row>
    <row r="34" spans="1:8" x14ac:dyDescent="0.25">
      <c r="A34" s="2"/>
      <c r="B34" s="42" t="s">
        <v>141</v>
      </c>
      <c r="C34" s="28">
        <v>2016</v>
      </c>
      <c r="D34" s="22">
        <v>75</v>
      </c>
      <c r="E34" s="21">
        <v>135320.45000000001</v>
      </c>
      <c r="F34" s="9">
        <f t="shared" si="0"/>
        <v>1804.2726666666667</v>
      </c>
      <c r="G34" s="17" t="s">
        <v>4</v>
      </c>
      <c r="H34" s="2"/>
    </row>
    <row r="35" spans="1:8" x14ac:dyDescent="0.25">
      <c r="A35" s="2"/>
      <c r="B35" s="42" t="s">
        <v>142</v>
      </c>
      <c r="C35" s="28">
        <v>2016</v>
      </c>
      <c r="D35" s="22">
        <v>75</v>
      </c>
      <c r="E35" s="21">
        <v>172659.03</v>
      </c>
      <c r="F35" s="9">
        <f t="shared" si="0"/>
        <v>2302.1203999999998</v>
      </c>
      <c r="G35" s="17" t="s">
        <v>4</v>
      </c>
      <c r="H35" s="2"/>
    </row>
    <row r="36" spans="1:8" ht="26.25" x14ac:dyDescent="0.25">
      <c r="A36" s="2"/>
      <c r="B36" s="42" t="s">
        <v>126</v>
      </c>
      <c r="C36" s="28">
        <v>2016</v>
      </c>
      <c r="D36" s="22">
        <v>75</v>
      </c>
      <c r="E36" s="21">
        <v>3349.27</v>
      </c>
      <c r="F36" s="9">
        <f t="shared" si="0"/>
        <v>44.656933333333335</v>
      </c>
      <c r="G36" s="17" t="s">
        <v>4</v>
      </c>
      <c r="H36" s="2"/>
    </row>
    <row r="37" spans="1:8" ht="26.25" x14ac:dyDescent="0.25">
      <c r="A37" s="2"/>
      <c r="B37" s="42" t="s">
        <v>143</v>
      </c>
      <c r="C37" s="28">
        <v>2016</v>
      </c>
      <c r="D37" s="22">
        <v>100</v>
      </c>
      <c r="E37" s="21">
        <v>9614.19</v>
      </c>
      <c r="F37" s="9">
        <f t="shared" si="0"/>
        <v>96.141900000000007</v>
      </c>
      <c r="G37" s="17" t="s">
        <v>4</v>
      </c>
      <c r="H37" s="2"/>
    </row>
    <row r="38" spans="1:8" ht="26.25" x14ac:dyDescent="0.25">
      <c r="A38" s="2"/>
      <c r="B38" s="42" t="s">
        <v>144</v>
      </c>
      <c r="C38" s="28">
        <v>2016</v>
      </c>
      <c r="D38" s="22">
        <v>25</v>
      </c>
      <c r="E38" s="21">
        <v>86058.68</v>
      </c>
      <c r="F38" s="9">
        <f t="shared" si="0"/>
        <v>3442.3471999999997</v>
      </c>
      <c r="G38" s="17" t="s">
        <v>4</v>
      </c>
      <c r="H38" s="2"/>
    </row>
    <row r="39" spans="1:8" x14ac:dyDescent="0.25">
      <c r="A39" s="2"/>
      <c r="B39" s="42" t="s">
        <v>145</v>
      </c>
      <c r="C39" s="28">
        <v>2016</v>
      </c>
      <c r="D39" s="22">
        <v>15</v>
      </c>
      <c r="E39" s="21">
        <v>51635.21</v>
      </c>
      <c r="F39" s="9">
        <f t="shared" si="0"/>
        <v>3442.3473333333332</v>
      </c>
      <c r="G39" s="17" t="s">
        <v>4</v>
      </c>
      <c r="H39" s="2"/>
    </row>
    <row r="40" spans="1:8" ht="26.25" x14ac:dyDescent="0.25">
      <c r="A40" s="2"/>
      <c r="B40" s="42" t="s">
        <v>146</v>
      </c>
      <c r="C40" s="28">
        <v>2016</v>
      </c>
      <c r="D40" s="22">
        <v>50</v>
      </c>
      <c r="E40" s="21">
        <v>129088.02</v>
      </c>
      <c r="F40" s="9">
        <f t="shared" si="0"/>
        <v>2581.7604000000001</v>
      </c>
      <c r="G40" s="17" t="s">
        <v>4</v>
      </c>
      <c r="H40" s="2"/>
    </row>
    <row r="41" spans="1:8" ht="26.25" x14ac:dyDescent="0.25">
      <c r="A41" s="2"/>
      <c r="B41" s="42" t="s">
        <v>147</v>
      </c>
      <c r="C41" s="28">
        <v>2016</v>
      </c>
      <c r="D41" s="22">
        <v>25</v>
      </c>
      <c r="E41" s="21">
        <v>51635.21</v>
      </c>
      <c r="F41" s="9">
        <f t="shared" si="0"/>
        <v>2065.4083999999998</v>
      </c>
      <c r="G41" s="17" t="s">
        <v>4</v>
      </c>
      <c r="H41" s="2"/>
    </row>
    <row r="42" spans="1:8" x14ac:dyDescent="0.25">
      <c r="A42" s="2"/>
      <c r="B42" s="42" t="s">
        <v>148</v>
      </c>
      <c r="C42" s="28">
        <v>2016</v>
      </c>
      <c r="D42" s="22">
        <v>50</v>
      </c>
      <c r="E42" s="21">
        <v>70223.88</v>
      </c>
      <c r="F42" s="9">
        <f t="shared" si="0"/>
        <v>1404.4776000000002</v>
      </c>
      <c r="G42" s="17" t="s">
        <v>4</v>
      </c>
      <c r="H42" s="2"/>
    </row>
    <row r="43" spans="1:8" x14ac:dyDescent="0.25">
      <c r="A43" s="2"/>
      <c r="B43" s="42" t="s">
        <v>137</v>
      </c>
      <c r="C43" s="28">
        <v>2016</v>
      </c>
      <c r="D43" s="22">
        <v>10</v>
      </c>
      <c r="E43" s="21">
        <v>280081.67</v>
      </c>
      <c r="F43" s="9">
        <f t="shared" si="0"/>
        <v>28008.166999999998</v>
      </c>
      <c r="G43" s="17" t="s">
        <v>4</v>
      </c>
      <c r="H43" s="2"/>
    </row>
    <row r="44" spans="1:8" x14ac:dyDescent="0.25">
      <c r="A44" s="2"/>
      <c r="B44" s="42" t="s">
        <v>139</v>
      </c>
      <c r="C44" s="28">
        <v>2016</v>
      </c>
      <c r="D44" s="22">
        <v>75</v>
      </c>
      <c r="E44" s="21">
        <v>200166.7</v>
      </c>
      <c r="F44" s="9">
        <f t="shared" si="0"/>
        <v>2668.8893333333335</v>
      </c>
      <c r="G44" s="17" t="s">
        <v>4</v>
      </c>
      <c r="H44" s="2"/>
    </row>
    <row r="45" spans="1:8" x14ac:dyDescent="0.25">
      <c r="A45" s="2"/>
      <c r="B45" s="42" t="s">
        <v>140</v>
      </c>
      <c r="C45" s="28">
        <v>2016</v>
      </c>
      <c r="D45" s="22">
        <v>75</v>
      </c>
      <c r="E45" s="21">
        <v>191660</v>
      </c>
      <c r="F45" s="9">
        <f t="shared" si="0"/>
        <v>2555.4666666666667</v>
      </c>
      <c r="G45" s="17" t="s">
        <v>4</v>
      </c>
      <c r="H45" s="2"/>
    </row>
    <row r="46" spans="1:8" x14ac:dyDescent="0.25">
      <c r="A46" s="2"/>
      <c r="B46" s="42" t="s">
        <v>141</v>
      </c>
      <c r="C46" s="28">
        <v>2016</v>
      </c>
      <c r="D46" s="22">
        <v>75</v>
      </c>
      <c r="E46" s="21">
        <v>57547.83</v>
      </c>
      <c r="F46" s="9">
        <f t="shared" si="0"/>
        <v>767.30439999999999</v>
      </c>
      <c r="G46" s="17" t="s">
        <v>4</v>
      </c>
      <c r="H46" s="2"/>
    </row>
    <row r="47" spans="1:8" x14ac:dyDescent="0.25">
      <c r="A47" s="2"/>
      <c r="B47" s="42" t="s">
        <v>119</v>
      </c>
      <c r="C47" s="28">
        <v>2016</v>
      </c>
      <c r="D47" s="22">
        <v>8</v>
      </c>
      <c r="E47" s="21">
        <v>602125</v>
      </c>
      <c r="F47" s="9">
        <f t="shared" si="0"/>
        <v>75265.625</v>
      </c>
      <c r="G47" s="17" t="s">
        <v>4</v>
      </c>
      <c r="H47" s="2"/>
    </row>
    <row r="48" spans="1:8" x14ac:dyDescent="0.25">
      <c r="A48" s="2"/>
      <c r="B48" s="42" t="s">
        <v>118</v>
      </c>
      <c r="C48" s="28">
        <v>2016</v>
      </c>
      <c r="D48" s="22">
        <v>10</v>
      </c>
      <c r="E48" s="21">
        <v>1416688.54</v>
      </c>
      <c r="F48" s="9">
        <f t="shared" si="0"/>
        <v>141668.85399999999</v>
      </c>
      <c r="G48" s="17" t="s">
        <v>4</v>
      </c>
      <c r="H48" s="2"/>
    </row>
    <row r="49" spans="1:8" ht="26.25" x14ac:dyDescent="0.25">
      <c r="A49" s="2"/>
      <c r="B49" s="42" t="s">
        <v>149</v>
      </c>
      <c r="C49" s="28">
        <v>2016</v>
      </c>
      <c r="D49" s="22">
        <v>10</v>
      </c>
      <c r="E49" s="21">
        <v>1498608.46</v>
      </c>
      <c r="F49" s="9">
        <f t="shared" si="0"/>
        <v>149860.84599999999</v>
      </c>
      <c r="G49" s="17" t="s">
        <v>4</v>
      </c>
      <c r="H49" s="2"/>
    </row>
    <row r="50" spans="1:8" x14ac:dyDescent="0.25">
      <c r="A50" s="2"/>
      <c r="B50" s="42" t="s">
        <v>150</v>
      </c>
      <c r="C50" s="28">
        <v>2016</v>
      </c>
      <c r="D50" s="22">
        <v>75</v>
      </c>
      <c r="E50" s="21">
        <v>464908</v>
      </c>
      <c r="F50" s="9">
        <f t="shared" si="0"/>
        <v>6198.7733333333335</v>
      </c>
      <c r="G50" s="17" t="s">
        <v>4</v>
      </c>
      <c r="H50" s="2"/>
    </row>
    <row r="51" spans="1:8" ht="26.25" x14ac:dyDescent="0.25">
      <c r="A51" s="2"/>
      <c r="B51" s="42" t="s">
        <v>151</v>
      </c>
      <c r="C51" s="28">
        <v>2016</v>
      </c>
      <c r="D51" s="22">
        <v>75</v>
      </c>
      <c r="E51" s="21">
        <v>275278</v>
      </c>
      <c r="F51" s="9">
        <f t="shared" si="0"/>
        <v>3670.3733333333334</v>
      </c>
      <c r="G51" s="17" t="s">
        <v>4</v>
      </c>
      <c r="H51" s="2"/>
    </row>
    <row r="52" spans="1:8" x14ac:dyDescent="0.25">
      <c r="A52" s="2"/>
      <c r="B52" s="91" t="s">
        <v>54</v>
      </c>
      <c r="C52" s="92"/>
      <c r="D52" s="92"/>
      <c r="E52" s="93"/>
      <c r="F52" s="15">
        <f>SUM(F10:F51)</f>
        <v>787922.68070000003</v>
      </c>
      <c r="G52" s="16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24393877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18706000</v>
      </c>
      <c r="H10" s="17" t="s">
        <v>4</v>
      </c>
      <c r="I10" s="2"/>
    </row>
    <row r="11" spans="1:9" x14ac:dyDescent="0.25">
      <c r="A11" s="2"/>
      <c r="B11" s="91" t="s">
        <v>171</v>
      </c>
      <c r="C11" s="92"/>
      <c r="D11" s="92"/>
      <c r="E11" s="92"/>
      <c r="F11" s="93"/>
      <c r="G11" s="15">
        <f>G9-G10</f>
        <v>5687877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172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2478446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3192660</v>
      </c>
      <c r="H16" s="17" t="s">
        <v>4</v>
      </c>
      <c r="I16" s="2"/>
    </row>
    <row r="17" spans="1:9" x14ac:dyDescent="0.25">
      <c r="A17" s="2"/>
      <c r="B17" s="91" t="s">
        <v>172</v>
      </c>
      <c r="C17" s="92"/>
      <c r="D17" s="92"/>
      <c r="E17" s="92"/>
      <c r="F17" s="93"/>
      <c r="G17" s="15">
        <f>G15-G16</f>
        <v>-714214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173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2105380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1475000</v>
      </c>
      <c r="H22" s="17" t="s">
        <v>4</v>
      </c>
      <c r="I22" s="2"/>
    </row>
    <row r="23" spans="1:9" x14ac:dyDescent="0.25">
      <c r="A23" s="2"/>
      <c r="B23" s="91" t="s">
        <v>173</v>
      </c>
      <c r="C23" s="92"/>
      <c r="D23" s="92"/>
      <c r="E23" s="92"/>
      <c r="F23" s="93"/>
      <c r="G23" s="15">
        <f>G21-G22</f>
        <v>630380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2016'!F52</f>
        <v>787922.68070000003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849166.66666666663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-61243.985966666602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61998159.185891502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18103442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6753293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-730638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2006020.0499999998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26132117.050000001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6548204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58349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6606553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-9715620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-21331431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-1691619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-32738670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5.000000074505806E-2</v>
      </c>
      <c r="F28" s="25" t="s">
        <v>4</v>
      </c>
      <c r="G28" s="1">
        <f>IF(E28&lt;0,0,-E28)</f>
        <v>-5.000000074505806E-2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67472729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5124314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72597043</v>
      </c>
      <c r="F35" s="25" t="s">
        <v>4</v>
      </c>
      <c r="G35" s="12">
        <f>-E35</f>
        <v>-72597043</v>
      </c>
      <c r="H35" s="25" t="s">
        <v>4</v>
      </c>
      <c r="I35" s="2"/>
    </row>
    <row r="36" spans="1:9" x14ac:dyDescent="0.25">
      <c r="A36" s="2"/>
      <c r="B36" s="91" t="s">
        <v>166</v>
      </c>
      <c r="C36" s="92"/>
      <c r="D36" s="92"/>
      <c r="E36" s="92"/>
      <c r="F36" s="93"/>
      <c r="G36" s="15">
        <f>$G$9+$G$28+$G$30+$G$35</f>
        <v>-10598883.864108503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165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178</v>
      </c>
      <c r="C16" s="85"/>
      <c r="D16" s="85"/>
      <c r="E16" s="86"/>
      <c r="F16" s="100" t="s">
        <v>161</v>
      </c>
      <c r="G16" s="100"/>
      <c r="H16" s="2"/>
    </row>
    <row r="17" spans="1:8" x14ac:dyDescent="0.25">
      <c r="A17" s="2"/>
      <c r="B17" s="79" t="s">
        <v>175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162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163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2017-09-12T17:03:56Z</dcterms:modified>
</cp:coreProperties>
</file>