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G11" i="10" l="1"/>
  <c r="K12" i="22"/>
  <c r="K11" i="22"/>
  <c r="K10" i="22"/>
  <c r="F18" i="20"/>
  <c r="F19" i="20" s="1"/>
  <c r="F11" i="21" l="1"/>
  <c r="F12" i="21" s="1"/>
  <c r="D11" i="21"/>
  <c r="D12" i="21" s="1"/>
  <c r="K18" i="22" s="1"/>
  <c r="F11" i="20" l="1"/>
  <c r="F12" i="20" s="1"/>
  <c r="D11" i="20"/>
  <c r="D12" i="20" s="1"/>
  <c r="E17" i="22" s="1"/>
  <c r="E20" i="22" l="1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K20" i="22" l="1"/>
  <c r="K19" i="22"/>
  <c r="I14" i="22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1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<sst xmlns="http://schemas.openxmlformats.org/spreadsheetml/2006/main" count="315" uniqueCount="142">
  <si>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</si>
  <si>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</si>
  <si>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</si>
  <si>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</si>
  <si>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</si>
  <si>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</si>
  <si>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</si>
  <si>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</si>
  <si>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</si>
  <si>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</si>
  <si>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</si>
  <si>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</si>
  <si>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</si>
  <si>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</si>
  <si>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</si>
  <si>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</si>
  <si>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</si>
  <si>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</si>
  <si>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</si>
  <si>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</si>
  <si>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</si>
  <si>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</si>
  <si>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</si>
  <si>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</si>
  <si>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</si>
  <si>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</si>
  <si>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</si>
  <si>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</si>
  <si>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</si>
  <si>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</si>
  <si>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</si>
  <si>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</si>
  <si>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</si>
  <si>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</si>
  <si>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</si>
  <si>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</si>
  <si>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</si>
  <si>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</si>
  <si>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</si>
  <si>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</si>
  <si>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</si>
  <si>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</si>
  <si>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</si>
  <si>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</si>
  <si>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</si>
  <si>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</si>
  <si>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</si>
  <si>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</si>
  <si>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</si>
  <si>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</si>
  <si>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</si>
  <si>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</si>
  <si>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</si>
  <si>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</si>
  <si>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</si>
  <si>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</si>
  <si>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</si>
  <si>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</si>
  <si>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</si>
  <si>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</si>
  <si>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</si>
  <si>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</si>
  <si>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</si>
  <si>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</si>
  <si>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</si>
  <si>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</si>
  <si>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</si>
  <si>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</si>
  <si>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</si>
  <si>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</si>
  <si>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</si>
  <si>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</si>
  <si>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</si>
  <si>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</si>
  <si>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</si>
  <si>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</si>
  <si>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</si>
  <si>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</si>
  <si>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</si>
  <si>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</si>
  <si>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</si>
  <si>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</si>
  <si>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</si>
  <si>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</si>
  <si>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</si>
  <si>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</si>
  <si>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</si>
  <si>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</si>
  <si>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</si>
  <si>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</si>
  <si>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</si>
  <si>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</si>
  <si>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</si>
  <si>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</si>
  <si>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</si>
  <si>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</si>
  <si>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</si>
  <si>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</si>
  <si>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</si>
  <si>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</si>
  <si>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</si>
  <si>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</si>
  <si>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</si>
  <si>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</si>
  <si>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</si>
  <si>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</si>
  <si>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</si>
  <si>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</si>
  <si>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</si>
  <si>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</si>
  <si>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</si>
  <si>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</si>
  <si>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</si>
  <si>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</si>
  <si>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</si>
  <si>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</si>
  <si>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</si>
  <si>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Filteranlæg, åbne filtre, enkelt filtrering, Kontruktioner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</si>
  <si>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</si>
  <si>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</si>
  <si>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</si>
  <si>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</si>
  <si>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</si>
  <si>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</si>
  <si>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</si>
  <si>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</si>
  <si>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Nødvendig udgifter som følge af vandindvinding (§27, stk. 8)</t>
  </si>
  <si>
    <t>Omkostninger</t>
  </si>
  <si>
    <t>Nye ikke-påvirkelige omkostninger i alt i 2016-niveau</t>
  </si>
  <si>
    <t>Nye ikke-påvirkelige omkostninger i alt i 2017-niveau</t>
  </si>
  <si>
    <t>Nye påvirkelige tillæg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</si>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</sst>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1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10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137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4247095.1934095416</v>
      </c>
      <c r="F9" s="13" t="s">
        <v>4</v>
      </c>
      <c r="G9" s="48">
        <v>4255811.0339060593</v>
      </c>
      <c r="H9" s="13" t="s">
        <v>4</v>
      </c>
      <c r="I9" s="48">
        <v>4264854.8765440816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1497462.8954584503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1500579.7919628869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1747765.7674661062</v>
      </c>
      <c r="L12" s="8" t="s">
        <v>4</v>
      </c>
      <c r="M12" s="2"/>
    </row>
    <row r="13" spans="1:13" x14ac:dyDescent="0.25">
      <c r="A13" s="2"/>
      <c r="B13" s="44" t="s">
        <v>141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-198281.38545507201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-100755.52622849979</v>
      </c>
      <c r="F14" s="8" t="s">
        <v>4</v>
      </c>
      <c r="G14" s="9">
        <f>E14*(1+$E$25/100)</f>
        <v>-102518.74793749854</v>
      </c>
      <c r="H14" s="8" t="s">
        <v>4</v>
      </c>
      <c r="I14" s="9">
        <f>G14*(1+$E$25/100)</f>
        <v>-104312.82602640477</v>
      </c>
      <c r="J14" s="8" t="s">
        <v>4</v>
      </c>
      <c r="K14" s="51">
        <f>I14*(1+$E$25/100)</f>
        <v>-106138.30048186686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-89892.08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835761.5755921565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309734.1225</v>
      </c>
      <c r="F17" s="8" t="s">
        <v>4</v>
      </c>
      <c r="G17" s="9"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3657.1254347512545</v>
      </c>
      <c r="F19" s="8" t="s">
        <v>4</v>
      </c>
      <c r="G19" s="42">
        <f>(G17+G14)*($E$25/100)</f>
        <v>-1794.0780889062246</v>
      </c>
      <c r="H19" s="8" t="s">
        <v>4</v>
      </c>
      <c r="I19" s="42">
        <f>(I17+I14)*($E$25/100)</f>
        <v>-1825.4744554620836</v>
      </c>
      <c r="J19" s="8" t="s">
        <v>4</v>
      </c>
      <c r="K19" s="42">
        <f>SUM(K10:K14,K17:K18)*($E$25/100)</f>
        <v>77724.303456633832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-5357.6259839437507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-48428.871120761483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4454373.2891318491</v>
      </c>
      <c r="F21" s="38" t="s">
        <v>4</v>
      </c>
      <c r="G21" s="49">
        <f>SUM(G9:G20)</f>
        <v>4151498.2078796546</v>
      </c>
      <c r="H21" s="38" t="s">
        <v>4</v>
      </c>
      <c r="I21" s="49">
        <f>SUM(I9:I20)</f>
        <v>4158716.5760622146</v>
      </c>
      <c r="J21" s="38" t="s">
        <v>4</v>
      </c>
      <c r="K21" s="52">
        <f>SUM(K9:K20)</f>
        <v>5216553.6968785338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1421519.4831138807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1424478.3070829713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1659128.3149035398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4505126.1051003914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118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119</v>
      </c>
      <c r="C11" s="96"/>
      <c r="D11" s="96"/>
      <c r="E11" s="55">
        <v>2367.9674</v>
      </c>
      <c r="F11" s="17" t="s">
        <v>4</v>
      </c>
      <c r="G11" s="21">
        <v>2532</v>
      </c>
      <c r="H11" s="17" t="s">
        <v>4</v>
      </c>
      <c r="I11" s="2"/>
    </row>
    <row r="12" spans="1:9" x14ac:dyDescent="0.25">
      <c r="A12" s="2"/>
      <c r="B12" s="95" t="s">
        <v>120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121</v>
      </c>
      <c r="C13" s="96"/>
      <c r="D13" s="96"/>
      <c r="E13" s="55">
        <v>32399.4126</v>
      </c>
      <c r="F13" s="17" t="s">
        <v>4</v>
      </c>
      <c r="G13" s="21">
        <v>3654</v>
      </c>
      <c r="H13" s="17" t="s">
        <v>4</v>
      </c>
      <c r="I13" s="2"/>
    </row>
    <row r="14" spans="1:9" x14ac:dyDescent="0.25">
      <c r="A14" s="2"/>
      <c r="B14" s="95" t="s">
        <v>122</v>
      </c>
      <c r="C14" s="96"/>
      <c r="D14" s="96"/>
      <c r="E14" s="55">
        <v>1603554.2501999999</v>
      </c>
      <c r="F14" s="17" t="s">
        <v>4</v>
      </c>
      <c r="G14" s="21">
        <v>1533113</v>
      </c>
      <c r="H14" s="17" t="s">
        <v>4</v>
      </c>
      <c r="I14" s="2"/>
    </row>
    <row r="15" spans="1:9" x14ac:dyDescent="0.25">
      <c r="A15" s="2"/>
      <c r="B15" s="95" t="s">
        <v>123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124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125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-99022.630199999781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-100755.52622849979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-2337338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-1652526.1349206348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-684811.86507936521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-228270.62169312174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50</v>
      </c>
      <c r="E10" s="21">
        <v>83896</v>
      </c>
      <c r="F10" s="9">
        <f>E10/D10</f>
        <v>1677.92</v>
      </c>
      <c r="G10" s="17" t="s">
        <v>4</v>
      </c>
      <c r="H10" s="2"/>
    </row>
    <row r="11" spans="1:8" x14ac:dyDescent="0.25">
      <c r="A11" s="2"/>
      <c r="B11" s="91" t="s">
        <v>52</v>
      </c>
      <c r="C11" s="92"/>
      <c r="D11" s="92"/>
      <c r="E11" s="93"/>
      <c r="F11" s="15">
        <f>SUM(F10:F10)</f>
        <v>1677.92</v>
      </c>
      <c r="G11" s="16" t="s">
        <v>4</v>
      </c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1563968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1680370</v>
      </c>
      <c r="H10" s="17" t="s">
        <v>4</v>
      </c>
      <c r="I10" s="2"/>
    </row>
    <row r="11" spans="1:9" x14ac:dyDescent="0.25">
      <c r="A11" s="2"/>
      <c r="B11" s="91" t="s">
        <v>133</v>
      </c>
      <c r="C11" s="92"/>
      <c r="D11" s="92"/>
      <c r="E11" s="92"/>
      <c r="F11" s="93"/>
      <c r="G11" s="15">
        <f>G9-G10</f>
        <v>-116402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15432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-21400</v>
      </c>
      <c r="H16" s="17" t="s">
        <v>4</v>
      </c>
      <c r="I16" s="2"/>
    </row>
    <row r="17" spans="1:9" x14ac:dyDescent="0.25">
      <c r="A17" s="2"/>
      <c r="B17" s="91" t="s">
        <v>134</v>
      </c>
      <c r="C17" s="92"/>
      <c r="D17" s="92"/>
      <c r="E17" s="92"/>
      <c r="F17" s="93"/>
      <c r="G17" s="15">
        <f>G15-G16</f>
        <v>36832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135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136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2016'!F11</f>
        <v>1677.92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12000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-10322.08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4151855.5755921565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1096838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200693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30000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45333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1372864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0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0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-1380840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-1380840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-7976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3234646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81448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3316094</v>
      </c>
      <c r="F35" s="25" t="s">
        <v>4</v>
      </c>
      <c r="G35" s="12">
        <f>-E35</f>
        <v>-3316094</v>
      </c>
      <c r="H35" s="25" t="s">
        <v>4</v>
      </c>
      <c r="I35" s="2"/>
    </row>
    <row r="36" spans="1:9" x14ac:dyDescent="0.25">
      <c r="A36" s="2"/>
      <c r="B36" s="91" t="s">
        <v>131</v>
      </c>
      <c r="C36" s="92"/>
      <c r="D36" s="92"/>
      <c r="E36" s="92"/>
      <c r="F36" s="93"/>
      <c r="G36" s="15">
        <f>$G$9+$G$28+$G$30+$G$35</f>
        <v>835761.5755921565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126</v>
      </c>
      <c r="C10" s="110"/>
      <c r="D10" s="47">
        <v>304407</v>
      </c>
      <c r="E10" s="17" t="s">
        <v>4</v>
      </c>
      <c r="F10" s="21"/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304407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309734.1225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140</v>
      </c>
      <c r="C16" s="85"/>
      <c r="D16" s="85"/>
      <c r="E16" s="86"/>
      <c r="F16" s="100" t="s">
        <v>127</v>
      </c>
      <c r="G16" s="100"/>
      <c r="H16" s="2"/>
    </row>
    <row r="17" spans="1:8" x14ac:dyDescent="0.25">
      <c r="A17" s="2"/>
      <c r="B17" s="108" t="s">
        <v>138</v>
      </c>
      <c r="C17" s="109"/>
      <c r="D17" s="109"/>
      <c r="E17" s="110"/>
      <c r="F17" s="21">
        <v>0</v>
      </c>
      <c r="G17" s="17" t="s">
        <v>4</v>
      </c>
      <c r="H17" s="2"/>
    </row>
    <row r="18" spans="1:8" x14ac:dyDescent="0.25">
      <c r="A18" s="2"/>
      <c r="B18" s="91" t="s">
        <v>128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129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2017-09-15T11:57:40Z</dcterms:modified>
</cp:coreProperties>
</file>