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1" i="21" l="1"/>
  <c r="F12" i="21" s="1"/>
  <c r="D11" i="21"/>
  <c r="D12" i="21" s="1"/>
  <c r="K18" i="22" s="1"/>
  <c r="F11" i="20" l="1"/>
  <c r="F12" i="20" s="1"/>
  <c r="D11" i="20"/>
  <c r="D12" i="20" s="1"/>
  <c r="E17" i="22" l="1"/>
  <c r="G17" i="22"/>
  <c r="E20" i="22"/>
  <c r="I17" i="22" l="1"/>
  <c r="G20" i="22"/>
  <c r="G19" i="19"/>
  <c r="G20" i="19" s="1"/>
  <c r="E14" i="22" s="1"/>
  <c r="G12" i="7"/>
  <c r="G14" i="22" l="1"/>
  <c r="E19" i="22"/>
  <c r="E21" i="22" s="1"/>
  <c r="I20" i="22"/>
  <c r="K17" i="22"/>
  <c r="E15" i="13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1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<sst xmlns="http://schemas.openxmlformats.org/spreadsheetml/2006/main" count="318" uniqueCount="143">
  <si>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</si>
  <si>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</si>
  <si>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</si>
  <si>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</si>
  <si>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</si>
  <si>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</si>
  <si>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</si>
  <si>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</si>
  <si>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</si>
  <si>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</si>
  <si>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</si>
  <si>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</si>
  <si>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</si>
  <si>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</si>
  <si>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</si>
  <si>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</si>
  <si>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</si>
  <si>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</si>
  <si>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</si>
  <si>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</si>
  <si>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</si>
  <si>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</si>
  <si>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</si>
  <si>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</si>
  <si>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</si>
  <si>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</si>
  <si>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</si>
  <si>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</si>
  <si>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</si>
  <si>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</si>
  <si>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</si>
  <si>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</si>
  <si>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</si>
  <si>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</si>
  <si>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</si>
  <si>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</si>
  <si>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</si>
  <si>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</si>
  <si>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</si>
  <si>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</si>
  <si>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</si>
  <si>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</si>
  <si>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</si>
  <si>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</si>
  <si>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</si>
  <si>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</si>
  <si>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</si>
  <si>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</si>
  <si>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</si>
  <si>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</si>
  <si>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</si>
  <si>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</si>
  <si>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</si>
  <si>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</si>
  <si>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</si>
  <si>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</si>
  <si>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</si>
  <si>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</si>
  <si>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</si>
  <si>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</si>
  <si>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</si>
  <si>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</si>
  <si>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</si>
  <si>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</si>
  <si>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</si>
  <si>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</si>
  <si>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</si>
  <si>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</si>
  <si>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</si>
  <si>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</si>
  <si>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</si>
  <si>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</si>
  <si>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</si>
  <si>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</si>
  <si>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</si>
  <si>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</si>
  <si>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</si>
  <si>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</si>
  <si>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</si>
  <si>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</si>
  <si>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</si>
  <si>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</si>
  <si>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</si>
  <si>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</si>
  <si>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</si>
  <si>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</si>
  <si>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</si>
  <si>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</si>
  <si>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</si>
  <si>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</si>
  <si>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</si>
  <si>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</si>
  <si>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</si>
  <si>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</si>
  <si>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</si>
  <si>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</si>
  <si>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</si>
  <si>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</si>
  <si>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</si>
  <si>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</si>
  <si>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</si>
  <si>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</si>
  <si>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</si>
  <si>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</si>
  <si>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</si>
  <si>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</si>
  <si>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</si>
  <si>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</si>
  <si>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</si>
  <si>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</si>
  <si>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</si>
  <si>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</si>
  <si>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</si>
  <si>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</si>
  <si>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</si>
  <si>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</si>
  <si>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</si>
  <si>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Generator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</si>
  <si>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</si>
  <si>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</si>
  <si>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</si>
  <si>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</si>
  <si>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</si>
  <si>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</si>
  <si>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</si>
  <si>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</si>
  <si>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 xml:space="preserve">Erstatninger 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</si>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</sst>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3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wrapText="1"/>
    </xf>
    <xf numFmtId="0" fontId="0" fillId="0" borderId="10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3" t="s">
        <v>40</v>
      </c>
      <c r="E9" s="103"/>
      <c r="F9" s="103" t="s">
        <v>83</v>
      </c>
      <c r="G9" s="103"/>
      <c r="H9" s="2"/>
    </row>
    <row r="10" spans="1:8" x14ac:dyDescent="0.25">
      <c r="A10" s="2"/>
      <c r="B10" s="23" t="s">
        <v>138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2" t="s">
        <v>115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"/>
    </row>
    <row r="4" spans="1:13" ht="15" customHeight="1" x14ac:dyDescent="0.25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2"/>
    </row>
    <row r="5" spans="1:13" x14ac:dyDescent="0.25">
      <c r="A5" s="2"/>
      <c r="B5" s="83" t="s">
        <v>104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4" t="s">
        <v>105</v>
      </c>
      <c r="C9" s="85"/>
      <c r="D9" s="86"/>
      <c r="E9" s="48">
        <v>6385380.6938093407</v>
      </c>
      <c r="F9" s="13" t="s">
        <v>4</v>
      </c>
      <c r="G9" s="48">
        <v>6398888.6930479528</v>
      </c>
      <c r="H9" s="13" t="s">
        <v>4</v>
      </c>
      <c r="I9" s="48">
        <v>6412904.6350100059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79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2240076.6846708367</v>
      </c>
      <c r="L10" s="8" t="s">
        <v>4</v>
      </c>
      <c r="M10" s="2"/>
    </row>
    <row r="11" spans="1:13" x14ac:dyDescent="0.25">
      <c r="A11" s="2"/>
      <c r="B11" s="44" t="s">
        <v>73</v>
      </c>
      <c r="C11" s="45"/>
      <c r="D11" s="46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2402394.4279337595</v>
      </c>
      <c r="L11" s="8" t="s">
        <v>4</v>
      </c>
      <c r="M11" s="2"/>
    </row>
    <row r="12" spans="1:13" x14ac:dyDescent="0.25">
      <c r="A12" s="2"/>
      <c r="B12" s="44" t="s">
        <v>90</v>
      </c>
      <c r="C12" s="45"/>
      <c r="D12" s="46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2706812.5533102751</v>
      </c>
      <c r="L12" s="8" t="s">
        <v>4</v>
      </c>
      <c r="M12" s="2"/>
    </row>
    <row r="13" spans="1:13" x14ac:dyDescent="0.25">
      <c r="A13" s="2"/>
      <c r="B13" s="44" t="s">
        <v>142</v>
      </c>
      <c r="C13" s="45"/>
      <c r="D13" s="46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-298640.43627973582</v>
      </c>
      <c r="L13" s="8" t="s">
        <v>4</v>
      </c>
      <c r="M13" s="2"/>
    </row>
    <row r="14" spans="1:13" x14ac:dyDescent="0.25">
      <c r="A14" s="2"/>
      <c r="B14" s="79" t="s">
        <v>107</v>
      </c>
      <c r="C14" s="80"/>
      <c r="D14" s="81"/>
      <c r="E14" s="42">
        <f>'Fane 4. Ikke-påvirkelige omk.'!G20</f>
        <v>-111560.15543199949</v>
      </c>
      <c r="F14" s="8" t="s">
        <v>4</v>
      </c>
      <c r="G14" s="9">
        <f>E14*(1+$E$25/100)</f>
        <v>-113512.45815205949</v>
      </c>
      <c r="H14" s="8" t="s">
        <v>4</v>
      </c>
      <c r="I14" s="9">
        <f>G14*(1+$E$25/100)</f>
        <v>-115498.92616972055</v>
      </c>
      <c r="J14" s="8" t="s">
        <v>4</v>
      </c>
      <c r="K14" s="51">
        <f>I14*(1+$E$25/100)</f>
        <v>-117520.15737769067</v>
      </c>
      <c r="L14" s="8" t="s">
        <v>4</v>
      </c>
      <c r="M14" s="2"/>
    </row>
    <row r="15" spans="1:13" x14ac:dyDescent="0.25">
      <c r="A15" s="2"/>
      <c r="B15" s="79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44377.599999999999</v>
      </c>
      <c r="L15" s="8" t="s">
        <v>4</v>
      </c>
      <c r="M15" s="2"/>
    </row>
    <row r="16" spans="1:13" x14ac:dyDescent="0.25">
      <c r="A16" s="2"/>
      <c r="B16" s="87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0</v>
      </c>
      <c r="L16" s="8" t="s">
        <v>4</v>
      </c>
      <c r="M16" s="2"/>
    </row>
    <row r="17" spans="1:13" x14ac:dyDescent="0.25">
      <c r="A17" s="2"/>
      <c r="B17" s="87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87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87" t="s">
        <v>47</v>
      </c>
      <c r="C19" s="80"/>
      <c r="D19" s="81"/>
      <c r="E19" s="42">
        <f>(E17+E14)*($E$25/100)</f>
        <v>-1952.3027200599913</v>
      </c>
      <c r="F19" s="8" t="s">
        <v>4</v>
      </c>
      <c r="G19" s="42">
        <f>(G17+G14)*($E$25/100)</f>
        <v>-1986.4680176610414</v>
      </c>
      <c r="H19" s="8" t="s">
        <v>4</v>
      </c>
      <c r="I19" s="42">
        <f>(I17+I14)*($E$25/100)</f>
        <v>-2021.2312079701098</v>
      </c>
      <c r="J19" s="8" t="s">
        <v>4</v>
      </c>
      <c r="K19" s="42">
        <f>SUM(K10:K14,K17:K18)*($E$25/100)</f>
        <v>121329.65376450529</v>
      </c>
      <c r="L19" s="8" t="s">
        <v>4</v>
      </c>
      <c r="M19" s="2"/>
    </row>
    <row r="20" spans="1:13" x14ac:dyDescent="0.25">
      <c r="A20" s="2"/>
      <c r="B20" s="87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-75137.411123729282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6271868.2356572812</v>
      </c>
      <c r="F21" s="38" t="s">
        <v>4</v>
      </c>
      <c r="G21" s="49">
        <f>SUM(G9:G20)</f>
        <v>6283389.7668782324</v>
      </c>
      <c r="H21" s="38" t="s">
        <v>4</v>
      </c>
      <c r="I21" s="49">
        <f>SUM(I9:I20)</f>
        <v>6295384.4776323149</v>
      </c>
      <c r="J21" s="38" t="s">
        <v>4</v>
      </c>
      <c r="K21" s="52">
        <f>SUM(K9:K20)</f>
        <v>7023692.9148982195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87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26:D26"/>
    <mergeCell ref="B16:D16"/>
    <mergeCell ref="B17:D17"/>
    <mergeCell ref="B18:D18"/>
    <mergeCell ref="B19:D19"/>
    <mergeCell ref="B20:D20"/>
    <mergeCell ref="B15:D15"/>
    <mergeCell ref="B3:L4"/>
    <mergeCell ref="B5:L5"/>
    <mergeCell ref="B9:D9"/>
    <mergeCell ref="B10:D10"/>
    <mergeCell ref="B14:D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72</v>
      </c>
      <c r="C9" s="80"/>
      <c r="D9" s="80"/>
      <c r="E9" s="80"/>
      <c r="F9" s="81"/>
      <c r="G9" s="21">
        <v>2126471.8214963595</v>
      </c>
      <c r="H9" s="17" t="s">
        <v>4</v>
      </c>
      <c r="I9" s="2"/>
    </row>
    <row r="10" spans="1:9" x14ac:dyDescent="0.25">
      <c r="A10" s="2"/>
      <c r="B10" s="87" t="s">
        <v>73</v>
      </c>
      <c r="C10" s="80"/>
      <c r="D10" s="80"/>
      <c r="E10" s="80"/>
      <c r="F10" s="81"/>
      <c r="G10" s="21">
        <v>2280557.6657620906</v>
      </c>
      <c r="H10" s="17" t="s">
        <v>4</v>
      </c>
      <c r="I10" s="2"/>
    </row>
    <row r="11" spans="1:9" x14ac:dyDescent="0.25">
      <c r="A11" s="2"/>
      <c r="B11" s="87" t="s">
        <v>90</v>
      </c>
      <c r="C11" s="80"/>
      <c r="D11" s="80"/>
      <c r="E11" s="80"/>
      <c r="F11" s="81"/>
      <c r="G11" s="21">
        <v>2569537.3109660796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6976566.7982245293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5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74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4" t="s">
        <v>77</v>
      </c>
      <c r="C9" s="85"/>
      <c r="D9" s="86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118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119</v>
      </c>
      <c r="C11" s="96"/>
      <c r="D11" s="96"/>
      <c r="E11" s="55">
        <v>12367.823</v>
      </c>
      <c r="F11" s="17" t="s">
        <v>4</v>
      </c>
      <c r="G11" s="21">
        <v>14180</v>
      </c>
      <c r="H11" s="17" t="s">
        <v>4</v>
      </c>
      <c r="I11" s="2"/>
    </row>
    <row r="12" spans="1:9" x14ac:dyDescent="0.25">
      <c r="A12" s="2"/>
      <c r="B12" s="95" t="s">
        <v>120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121</v>
      </c>
      <c r="C13" s="96"/>
      <c r="D13" s="96"/>
      <c r="E13" s="55">
        <v>32399.4126</v>
      </c>
      <c r="F13" s="17" t="s">
        <v>4</v>
      </c>
      <c r="G13" s="21">
        <v>5180</v>
      </c>
      <c r="H13" s="17" t="s">
        <v>4</v>
      </c>
      <c r="I13" s="2"/>
    </row>
    <row r="14" spans="1:9" x14ac:dyDescent="0.25">
      <c r="A14" s="2"/>
      <c r="B14" s="95" t="s">
        <v>122</v>
      </c>
      <c r="C14" s="96"/>
      <c r="D14" s="96"/>
      <c r="E14" s="55">
        <v>2492546.1947999997</v>
      </c>
      <c r="F14" s="17" t="s">
        <v>4</v>
      </c>
      <c r="G14" s="21">
        <v>2408312</v>
      </c>
      <c r="H14" s="17" t="s">
        <v>4</v>
      </c>
      <c r="I14" s="2"/>
    </row>
    <row r="15" spans="1:9" x14ac:dyDescent="0.25">
      <c r="A15" s="2"/>
      <c r="B15" s="95" t="s">
        <v>123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125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124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7" t="s">
        <v>126</v>
      </c>
      <c r="C18" s="98"/>
      <c r="D18" s="99"/>
      <c r="E18" s="55">
        <v>0</v>
      </c>
      <c r="F18" s="17" t="s">
        <v>4</v>
      </c>
      <c r="G18" s="21">
        <v>0</v>
      </c>
      <c r="H18" s="17" t="s">
        <v>4</v>
      </c>
      <c r="I18" s="2"/>
    </row>
    <row r="19" spans="1:9" x14ac:dyDescent="0.25">
      <c r="A19" s="2"/>
      <c r="B19" s="91" t="s">
        <v>86</v>
      </c>
      <c r="C19" s="92"/>
      <c r="D19" s="92"/>
      <c r="E19" s="92"/>
      <c r="F19" s="93"/>
      <c r="G19" s="15">
        <f>SUM(G10:G18)-SUM(E10:E18)</f>
        <v>-109641.43039999949</v>
      </c>
      <c r="H19" s="16" t="s">
        <v>4</v>
      </c>
      <c r="I19" s="2"/>
    </row>
    <row r="20" spans="1:9" x14ac:dyDescent="0.25">
      <c r="A20" s="2"/>
      <c r="B20" s="91" t="s">
        <v>87</v>
      </c>
      <c r="C20" s="92"/>
      <c r="D20" s="92"/>
      <c r="E20" s="92"/>
      <c r="F20" s="93"/>
      <c r="G20" s="15">
        <f>G19*(1+'Fane 2. Overblik ØR18-21'!E25/100)</f>
        <v>-111560.15543199949</v>
      </c>
      <c r="H20" s="16" t="s">
        <v>4</v>
      </c>
      <c r="I20" s="2"/>
    </row>
    <row r="21" spans="1:9" x14ac:dyDescent="0.25">
      <c r="A21" s="2"/>
      <c r="B21" s="19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18"/>
      <c r="C22" s="18"/>
      <c r="D22" s="18"/>
      <c r="E22" s="18"/>
      <c r="F22" s="18"/>
      <c r="G22" s="18"/>
      <c r="H22" s="18"/>
      <c r="I22" s="2"/>
    </row>
    <row r="23" spans="1:9" x14ac:dyDescent="0.25">
      <c r="A23" s="2"/>
      <c r="B23" s="2"/>
      <c r="C23" s="2"/>
      <c r="D23" s="2"/>
      <c r="E23" s="2"/>
      <c r="F23" s="2"/>
      <c r="G23" s="18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</sheetData>
  <sheetProtection password="DFE9" sheet="1" objects="1" scenarios="1"/>
  <mergeCells count="14">
    <mergeCell ref="B20:F20"/>
    <mergeCell ref="B3:H4"/>
    <mergeCell ref="B8:H8"/>
    <mergeCell ref="B19:F19"/>
    <mergeCell ref="B9:D9"/>
    <mergeCell ref="B10:D10"/>
    <mergeCell ref="B11:D11"/>
    <mergeCell ref="B16:D16"/>
    <mergeCell ref="B12:D12"/>
    <mergeCell ref="B13:D13"/>
    <mergeCell ref="B14:D14"/>
    <mergeCell ref="B15:D15"/>
    <mergeCell ref="B17:D17"/>
    <mergeCell ref="B18:D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98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7" t="s">
        <v>36</v>
      </c>
      <c r="C9" s="80"/>
      <c r="D9" s="80"/>
      <c r="E9" s="80"/>
      <c r="F9" s="81"/>
      <c r="G9" s="21">
        <v>-5415542</v>
      </c>
      <c r="H9" s="17" t="s">
        <v>4</v>
      </c>
      <c r="I9" s="2"/>
    </row>
    <row r="10" spans="1:9" x14ac:dyDescent="0.25">
      <c r="A10" s="2"/>
      <c r="B10" s="87" t="s">
        <v>81</v>
      </c>
      <c r="C10" s="80"/>
      <c r="D10" s="80"/>
      <c r="E10" s="80"/>
      <c r="F10" s="81"/>
      <c r="G10" s="21">
        <v>-3784663.3783068783</v>
      </c>
      <c r="H10" s="17" t="s">
        <v>4</v>
      </c>
      <c r="I10" s="2"/>
    </row>
    <row r="11" spans="1:9" x14ac:dyDescent="0.25">
      <c r="A11" s="2"/>
      <c r="B11" s="100" t="s">
        <v>39</v>
      </c>
      <c r="C11" s="101"/>
      <c r="D11" s="101"/>
      <c r="E11" s="101"/>
      <c r="F11" s="102"/>
      <c r="G11" s="56">
        <f>G9-G10</f>
        <v>-1630878.6216931217</v>
      </c>
      <c r="H11" s="26" t="s">
        <v>4</v>
      </c>
      <c r="I11" s="2"/>
    </row>
    <row r="12" spans="1:9" x14ac:dyDescent="0.25">
      <c r="A12" s="2"/>
      <c r="B12" s="87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-543626.20723104058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99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3" t="s">
        <v>3</v>
      </c>
      <c r="G9" s="103"/>
      <c r="H9" s="2"/>
    </row>
    <row r="10" spans="1:8" x14ac:dyDescent="0.25">
      <c r="A10" s="2"/>
      <c r="B10" s="43" t="s">
        <v>117</v>
      </c>
      <c r="C10" s="28">
        <v>2016</v>
      </c>
      <c r="D10" s="22">
        <v>10</v>
      </c>
      <c r="E10" s="21">
        <v>15196</v>
      </c>
      <c r="F10" s="9">
        <f>E10/D10</f>
        <v>1519.6</v>
      </c>
      <c r="G10" s="17" t="s">
        <v>4</v>
      </c>
      <c r="H10" s="2"/>
    </row>
    <row r="11" spans="1:8" x14ac:dyDescent="0.25">
      <c r="A11" s="2"/>
      <c r="B11" s="91" t="s">
        <v>52</v>
      </c>
      <c r="C11" s="92"/>
      <c r="D11" s="92"/>
      <c r="E11" s="93"/>
      <c r="F11" s="15">
        <f>SUM(F10:F10)</f>
        <v>1519.6</v>
      </c>
      <c r="G11" s="16" t="s">
        <v>4</v>
      </c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4">
    <mergeCell ref="B11:E11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133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87" t="s">
        <v>53</v>
      </c>
      <c r="C9" s="80"/>
      <c r="D9" s="80"/>
      <c r="E9" s="80"/>
      <c r="F9" s="81"/>
      <c r="G9" s="21">
        <v>2444631</v>
      </c>
      <c r="H9" s="17" t="s">
        <v>4</v>
      </c>
      <c r="I9" s="2"/>
    </row>
    <row r="10" spans="1:9" x14ac:dyDescent="0.25">
      <c r="A10" s="2"/>
      <c r="B10" s="87" t="s">
        <v>54</v>
      </c>
      <c r="C10" s="80"/>
      <c r="D10" s="80"/>
      <c r="E10" s="80"/>
      <c r="F10" s="81"/>
      <c r="G10" s="21">
        <v>2376000</v>
      </c>
      <c r="H10" s="17" t="s">
        <v>4</v>
      </c>
      <c r="I10" s="2"/>
    </row>
    <row r="11" spans="1:9" x14ac:dyDescent="0.25">
      <c r="A11" s="2"/>
      <c r="B11" s="91" t="s">
        <v>134</v>
      </c>
      <c r="C11" s="92"/>
      <c r="D11" s="92"/>
      <c r="E11" s="92"/>
      <c r="F11" s="93"/>
      <c r="G11" s="15">
        <f>G9-G10</f>
        <v>68631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135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87" t="s">
        <v>55</v>
      </c>
      <c r="C15" s="80"/>
      <c r="D15" s="80"/>
      <c r="E15" s="80"/>
      <c r="F15" s="81"/>
      <c r="G15" s="21">
        <v>10227</v>
      </c>
      <c r="H15" s="17" t="s">
        <v>4</v>
      </c>
      <c r="I15" s="2"/>
    </row>
    <row r="16" spans="1:9" x14ac:dyDescent="0.25">
      <c r="A16" s="2"/>
      <c r="B16" s="87" t="s">
        <v>56</v>
      </c>
      <c r="C16" s="80"/>
      <c r="D16" s="80"/>
      <c r="E16" s="80"/>
      <c r="F16" s="81"/>
      <c r="G16" s="21">
        <v>20000</v>
      </c>
      <c r="H16" s="17" t="s">
        <v>4</v>
      </c>
      <c r="I16" s="2"/>
    </row>
    <row r="17" spans="1:9" x14ac:dyDescent="0.25">
      <c r="A17" s="2"/>
      <c r="B17" s="91" t="s">
        <v>135</v>
      </c>
      <c r="C17" s="92"/>
      <c r="D17" s="92"/>
      <c r="E17" s="92"/>
      <c r="F17" s="93"/>
      <c r="G17" s="15">
        <f>G15-G16</f>
        <v>-9773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136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87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87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136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137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4" t="s">
        <v>59</v>
      </c>
      <c r="C27" s="105"/>
      <c r="D27" s="105"/>
      <c r="E27" s="105"/>
      <c r="F27" s="106"/>
      <c r="G27" s="21">
        <v>0</v>
      </c>
      <c r="H27" s="17" t="s">
        <v>4</v>
      </c>
      <c r="I27" s="2"/>
    </row>
    <row r="28" spans="1:9" x14ac:dyDescent="0.25">
      <c r="A28" s="2"/>
      <c r="B28" s="87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137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87" t="s">
        <v>62</v>
      </c>
      <c r="C33" s="80"/>
      <c r="D33" s="80"/>
      <c r="E33" s="80"/>
      <c r="F33" s="81"/>
      <c r="G33" s="9">
        <f>'Fane 6. Gen. inv. i 2016'!F11</f>
        <v>1519.6</v>
      </c>
      <c r="H33" s="17" t="s">
        <v>4</v>
      </c>
      <c r="I33" s="2"/>
    </row>
    <row r="34" spans="1:9" x14ac:dyDescent="0.25">
      <c r="A34" s="2"/>
      <c r="B34" s="87" t="s">
        <v>63</v>
      </c>
      <c r="C34" s="80"/>
      <c r="D34" s="80"/>
      <c r="E34" s="80"/>
      <c r="F34" s="81"/>
      <c r="G34" s="21">
        <v>16000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-14480.4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21:F21"/>
    <mergeCell ref="B22:F22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7" t="s">
        <v>65</v>
      </c>
      <c r="C9" s="108"/>
      <c r="D9" s="108"/>
      <c r="E9" s="108"/>
      <c r="F9" s="109"/>
      <c r="G9" s="20">
        <v>6406172.8534810822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87" t="s">
        <v>16</v>
      </c>
      <c r="C11" s="80"/>
      <c r="D11" s="81"/>
      <c r="E11" s="21">
        <v>1589213</v>
      </c>
      <c r="F11" s="17" t="s">
        <v>4</v>
      </c>
      <c r="G11" s="14"/>
      <c r="H11" s="29"/>
      <c r="I11" s="2"/>
    </row>
    <row r="12" spans="1:9" x14ac:dyDescent="0.25">
      <c r="A12" s="2"/>
      <c r="B12" s="87" t="s">
        <v>67</v>
      </c>
      <c r="C12" s="80"/>
      <c r="D12" s="81"/>
      <c r="E12" s="21">
        <v>204980.05333333334</v>
      </c>
      <c r="F12" s="17" t="s">
        <v>4</v>
      </c>
      <c r="G12" s="10"/>
      <c r="H12" s="30"/>
      <c r="I12" s="2"/>
    </row>
    <row r="13" spans="1:9" x14ac:dyDescent="0.25">
      <c r="A13" s="2"/>
      <c r="B13" s="87" t="s">
        <v>68</v>
      </c>
      <c r="C13" s="80"/>
      <c r="D13" s="81"/>
      <c r="E13" s="21">
        <v>55291.333333333328</v>
      </c>
      <c r="F13" s="17" t="s">
        <v>4</v>
      </c>
      <c r="G13" s="10"/>
      <c r="H13" s="30"/>
      <c r="I13" s="2"/>
    </row>
    <row r="14" spans="1:9" x14ac:dyDescent="0.25">
      <c r="A14" s="2"/>
      <c r="B14" s="87" t="s">
        <v>69</v>
      </c>
      <c r="C14" s="80"/>
      <c r="D14" s="81"/>
      <c r="E14" s="21">
        <v>32667</v>
      </c>
      <c r="F14" s="17" t="s">
        <v>4</v>
      </c>
      <c r="G14" s="10"/>
      <c r="H14" s="30"/>
      <c r="I14" s="2"/>
    </row>
    <row r="15" spans="1:9" x14ac:dyDescent="0.25">
      <c r="A15" s="2"/>
      <c r="B15" s="107" t="s">
        <v>17</v>
      </c>
      <c r="C15" s="108"/>
      <c r="D15" s="109"/>
      <c r="E15" s="12">
        <f>SUM(E11:E14)</f>
        <v>1882151.3866666665</v>
      </c>
      <c r="F15" s="25" t="s">
        <v>4</v>
      </c>
      <c r="G15" s="10"/>
      <c r="H15" s="30"/>
      <c r="I15" s="2"/>
    </row>
    <row r="16" spans="1:9" x14ac:dyDescent="0.25">
      <c r="A16" s="2"/>
      <c r="B16" s="87" t="s">
        <v>18</v>
      </c>
      <c r="C16" s="80"/>
      <c r="D16" s="81"/>
      <c r="E16" s="21">
        <v>26168</v>
      </c>
      <c r="F16" s="17" t="s">
        <v>4</v>
      </c>
      <c r="G16" s="10"/>
      <c r="H16" s="30"/>
      <c r="I16" s="2"/>
    </row>
    <row r="17" spans="1:9" x14ac:dyDescent="0.25">
      <c r="A17" s="2"/>
      <c r="B17" s="87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87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7" t="s">
        <v>21</v>
      </c>
      <c r="C19" s="108"/>
      <c r="D19" s="109"/>
      <c r="E19" s="12">
        <f>SUM(E16:E18)</f>
        <v>26168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4" t="s">
        <v>22</v>
      </c>
      <c r="C20" s="105"/>
      <c r="D20" s="106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4" t="s">
        <v>23</v>
      </c>
      <c r="C21" s="105"/>
      <c r="D21" s="106"/>
      <c r="E21" s="21">
        <v>-1831408</v>
      </c>
      <c r="F21" s="17" t="s">
        <v>4</v>
      </c>
      <c r="G21" s="10"/>
      <c r="H21" s="30"/>
      <c r="I21" s="2"/>
    </row>
    <row r="22" spans="1:9" x14ac:dyDescent="0.25">
      <c r="A22" s="2"/>
      <c r="B22" s="87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87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4" t="s">
        <v>26</v>
      </c>
      <c r="C24" s="105"/>
      <c r="D24" s="106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4" t="s">
        <v>27</v>
      </c>
      <c r="C25" s="105"/>
      <c r="D25" s="106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4" t="s">
        <v>28</v>
      </c>
      <c r="C26" s="105"/>
      <c r="D26" s="106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7" t="s">
        <v>29</v>
      </c>
      <c r="C27" s="108"/>
      <c r="D27" s="109"/>
      <c r="E27" s="12">
        <f>SUM(E20:E26)</f>
        <v>-1831408</v>
      </c>
      <c r="F27" s="25" t="s">
        <v>4</v>
      </c>
      <c r="G27" s="11"/>
      <c r="H27" s="31"/>
      <c r="I27" s="2"/>
    </row>
    <row r="28" spans="1:9" x14ac:dyDescent="0.25">
      <c r="A28" s="2"/>
      <c r="B28" s="107" t="s">
        <v>30</v>
      </c>
      <c r="C28" s="108"/>
      <c r="D28" s="109"/>
      <c r="E28" s="12">
        <f>E15+E19+E27</f>
        <v>76911.386666666484</v>
      </c>
      <c r="F28" s="25" t="s">
        <v>4</v>
      </c>
      <c r="G28" s="1">
        <f>IF(E28&lt;0,0,-E28)</f>
        <v>-76911.386666666484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7" t="s">
        <v>70</v>
      </c>
      <c r="C30" s="108"/>
      <c r="D30" s="109"/>
      <c r="E30" s="20">
        <v>318203.46681441553</v>
      </c>
      <c r="F30" s="25" t="s">
        <v>4</v>
      </c>
      <c r="G30" s="12">
        <f>-$E$30</f>
        <v>-318203.46681441553</v>
      </c>
      <c r="H30" s="25" t="s">
        <v>4</v>
      </c>
      <c r="I30" s="2"/>
    </row>
    <row r="31" spans="1:9" x14ac:dyDescent="0.25">
      <c r="A31" s="2"/>
      <c r="B31" s="110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4" t="s">
        <v>45</v>
      </c>
      <c r="C32" s="105"/>
      <c r="D32" s="106"/>
      <c r="E32" s="21">
        <v>6011058</v>
      </c>
      <c r="F32" s="17" t="s">
        <v>4</v>
      </c>
      <c r="G32" s="14"/>
      <c r="H32" s="29"/>
      <c r="I32" s="2"/>
    </row>
    <row r="33" spans="1:9" x14ac:dyDescent="0.25">
      <c r="A33" s="2"/>
      <c r="B33" s="87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4" t="s">
        <v>32</v>
      </c>
      <c r="C34" s="105"/>
      <c r="D34" s="106"/>
      <c r="E34" s="21">
        <v>0</v>
      </c>
      <c r="F34" s="17" t="s">
        <v>4</v>
      </c>
      <c r="G34" s="11"/>
      <c r="H34" s="31"/>
      <c r="I34" s="2"/>
    </row>
    <row r="35" spans="1:9" x14ac:dyDescent="0.25">
      <c r="A35" s="2"/>
      <c r="B35" s="107" t="s">
        <v>33</v>
      </c>
      <c r="C35" s="108"/>
      <c r="D35" s="109"/>
      <c r="E35" s="12">
        <f>SUM(E32:E34)</f>
        <v>6011058</v>
      </c>
      <c r="F35" s="25" t="s">
        <v>4</v>
      </c>
      <c r="G35" s="12">
        <f>-E35</f>
        <v>-6011058</v>
      </c>
      <c r="H35" s="25" t="s">
        <v>4</v>
      </c>
      <c r="I35" s="2"/>
    </row>
    <row r="36" spans="1:9" x14ac:dyDescent="0.25">
      <c r="A36" s="2"/>
      <c r="B36" s="91" t="s">
        <v>132</v>
      </c>
      <c r="C36" s="92"/>
      <c r="D36" s="92"/>
      <c r="E36" s="92"/>
      <c r="F36" s="93"/>
      <c r="G36" s="15">
        <f>$G$9+$G$28+$G$30+$G$35</f>
        <v>0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102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130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4" t="s">
        <v>78</v>
      </c>
      <c r="C9" s="86"/>
      <c r="D9" s="103" t="s">
        <v>40</v>
      </c>
      <c r="E9" s="103"/>
      <c r="F9" s="103" t="s">
        <v>83</v>
      </c>
      <c r="G9" s="103"/>
      <c r="H9" s="2"/>
    </row>
    <row r="10" spans="1:8" x14ac:dyDescent="0.25">
      <c r="A10" s="2"/>
      <c r="B10" s="111" t="s">
        <v>131</v>
      </c>
      <c r="C10" s="112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140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4" t="s">
        <v>141</v>
      </c>
      <c r="C16" s="85"/>
      <c r="D16" s="85"/>
      <c r="E16" s="86"/>
      <c r="F16" s="103" t="s">
        <v>127</v>
      </c>
      <c r="G16" s="103"/>
      <c r="H16" s="2"/>
    </row>
    <row r="17" spans="1:8" x14ac:dyDescent="0.25">
      <c r="A17" s="2"/>
      <c r="B17" s="87" t="s">
        <v>139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128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129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2017-09-13T13:05:45Z</dcterms:modified>
</cp:coreProperties>
</file>