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0" i="10" l="1"/>
  <c r="G9" i="10"/>
  <c r="K20" i="22" l="1"/>
  <c r="K19" i="22"/>
  <c r="G11" i="10" l="1"/>
  <c r="G13" i="10" s="1"/>
  <c r="K12" i="22"/>
  <c r="K11" i="22"/>
  <c r="K10" i="22"/>
  <c r="F18" i="20"/>
  <c r="F19" i="20" s="1"/>
  <c r="F21" i="11" l="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2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<sst xmlns="http://schemas.openxmlformats.org/spreadsheetml/2006/main" count="339" uniqueCount="154">
  <si>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</si>
  <si>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</si>
  <si>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</si>
  <si>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</si>
  <si>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</si>
  <si>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</si>
  <si>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</si>
  <si>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</si>
  <si>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</si>
  <si>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</si>
  <si>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</si>
  <si>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</si>
  <si>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</si>
  <si>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</si>
  <si>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</si>
  <si>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</si>
  <si>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</si>
  <si>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</si>
  <si>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</si>
  <si>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</si>
  <si>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</si>
  <si>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</si>
  <si>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</si>
  <si>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</si>
  <si>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</si>
  <si>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</si>
  <si>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</si>
  <si>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</si>
  <si>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</si>
  <si>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</si>
  <si>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</si>
  <si>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</si>
  <si>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</si>
  <si>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</si>
  <si>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</si>
  <si>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</si>
  <si>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</si>
  <si>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</si>
  <si>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</si>
  <si>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</si>
  <si>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</si>
  <si>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</si>
  <si>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</si>
  <si>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</si>
  <si>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</si>
  <si>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</si>
  <si>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</si>
  <si>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</si>
  <si>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</si>
  <si>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</si>
  <si>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</si>
  <si>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</si>
  <si>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</si>
  <si>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</si>
  <si>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</si>
  <si>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</si>
  <si>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</si>
  <si>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</si>
  <si>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</si>
  <si>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</si>
  <si>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</si>
  <si>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</si>
  <si>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</si>
  <si>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</si>
  <si>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</si>
  <si>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</si>
  <si>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</si>
  <si>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</si>
  <si>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</si>
  <si>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</si>
  <si>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</si>
  <si>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</si>
  <si>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</si>
  <si>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</si>
  <si>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</si>
  <si>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</si>
  <si>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</si>
  <si>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</si>
  <si>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</si>
  <si>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</si>
  <si>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</si>
  <si>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</si>
  <si>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</si>
  <si>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</si>
  <si>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</si>
  <si>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</si>
  <si>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</si>
  <si>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</si>
  <si>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</si>
  <si>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</si>
  <si>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</si>
  <si>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</si>
  <si>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</si>
  <si>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</si>
  <si>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</si>
  <si>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</si>
  <si>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</si>
  <si>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</si>
  <si>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</si>
  <si>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</si>
  <si>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</si>
  <si>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</si>
  <si>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</si>
  <si>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</si>
  <si>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</si>
  <si>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</si>
  <si>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</si>
  <si>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</si>
  <si>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</si>
  <si>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</si>
  <si>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</si>
  <si>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</si>
  <si>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</si>
  <si>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</si>
  <si>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</si>
  <si>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</si>
  <si>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</si>
  <si>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Elanlæg - vandværk</t>
  </si>
  <si>
    <t>SRO anlæg</t>
  </si>
  <si>
    <t>Udpumpningsanlæg, rentvandspumper på vandværk</t>
  </si>
  <si>
    <t>Ledningsnet ≤ Ø50 mm</t>
  </si>
  <si>
    <t>Ø 50mm &lt; Ledningsnet ≤ Ø110 mm</t>
  </si>
  <si>
    <t>Ø110 mm &lt; Ledningsnet ≤ Ø 250 mm</t>
  </si>
  <si>
    <t>Ø 250 mm &lt; Ledningsnet ≤ Ø 500mm</t>
  </si>
  <si>
    <t>Skelbrønd, Konstruktioner</t>
  </si>
  <si>
    <t>Skelbrønd, Mek./EL</t>
  </si>
  <si>
    <t>Stik på ledningsnet, Konstruktioner</t>
  </si>
  <si>
    <t>Ventiler på Ø 50mm &lt; Ledningsnet ≤ Ø110 mm</t>
  </si>
  <si>
    <t>Ventiler på Ø110 mm &lt; Ledningsnet ≤ Ø 250 mm</t>
  </si>
  <si>
    <t>Ventiler på Ø 250 mm &lt; Ledningsnet ≤ Ø 500mm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</si>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</sst>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6929340.4019849403</v>
      </c>
      <c r="F9" s="13" t="s">
        <v>4</v>
      </c>
      <c r="G9" s="48">
        <v>7084284.3015890811</v>
      </c>
      <c r="H9" s="13" t="s">
        <v>4</v>
      </c>
      <c r="I9" s="48">
        <v>7096359.060800232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1873584.4275796113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3259013.3308332516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2629191.5104217716</v>
      </c>
      <c r="L12" s="8" t="s">
        <v>4</v>
      </c>
      <c r="M12" s="2"/>
    </row>
    <row r="13" spans="1:13" x14ac:dyDescent="0.25">
      <c r="A13" s="2"/>
      <c r="B13" s="44" t="s">
        <v>153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-313709.21333526418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238041.09814100005</v>
      </c>
      <c r="F14" s="8" t="s">
        <v>4</v>
      </c>
      <c r="G14" s="9">
        <f>E14*(1+$E$25/100)</f>
        <v>242206.81735846758</v>
      </c>
      <c r="H14" s="8" t="s">
        <v>4</v>
      </c>
      <c r="I14" s="9">
        <f>G14*(1+$E$25/100)</f>
        <v>246445.43666224077</v>
      </c>
      <c r="J14" s="8" t="s">
        <v>4</v>
      </c>
      <c r="K14" s="51">
        <f>I14*(1+$E$25/100)</f>
        <v>250758.23180382999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862041.32000000007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4165.719217467501</v>
      </c>
      <c r="F19" s="8" t="s">
        <v>4</v>
      </c>
      <c r="G19" s="42">
        <f>(G17+G14)*($E$25/100)</f>
        <v>4238.6193037731828</v>
      </c>
      <c r="H19" s="8" t="s">
        <v>4</v>
      </c>
      <c r="I19" s="42">
        <f>(I17+I14)*($E$25/100)</f>
        <v>4312.7951415892139</v>
      </c>
      <c r="J19" s="8" t="s">
        <v>4</v>
      </c>
      <c r="K19" s="42">
        <f>SUM(K10:K14,K17:K18)*($E$25/100)</f>
        <v>134729.67002780602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-83354.724608479766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7171547.2193434071</v>
      </c>
      <c r="F21" s="38" t="s">
        <v>4</v>
      </c>
      <c r="G21" s="49">
        <f>SUM(G9:G20)</f>
        <v>7330729.7382513219</v>
      </c>
      <c r="H21" s="38" t="s">
        <v>4</v>
      </c>
      <c r="I21" s="49">
        <f>SUM(I9:I20)</f>
        <v>7347117.2926040618</v>
      </c>
      <c r="J21" s="38" t="s">
        <v>4</v>
      </c>
      <c r="K21" s="52">
        <f>SUM(K9:K20)</f>
        <v>8612254.5527225267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1778566.1168237501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3093733.3803446312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2495852.79757996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7368152.2947483407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131</v>
      </c>
      <c r="C11" s="96"/>
      <c r="D11" s="96"/>
      <c r="E11" s="55">
        <v>4397.2267999999995</v>
      </c>
      <c r="F11" s="17" t="s">
        <v>4</v>
      </c>
      <c r="G11" s="21">
        <v>3341</v>
      </c>
      <c r="H11" s="17" t="s">
        <v>4</v>
      </c>
      <c r="I11" s="2"/>
    </row>
    <row r="12" spans="1:9" x14ac:dyDescent="0.25">
      <c r="A12" s="2"/>
      <c r="B12" s="95" t="s">
        <v>132</v>
      </c>
      <c r="C12" s="96"/>
      <c r="D12" s="96"/>
      <c r="E12" s="55">
        <v>155428.1202</v>
      </c>
      <c r="F12" s="17" t="s">
        <v>4</v>
      </c>
      <c r="G12" s="21">
        <v>203900</v>
      </c>
      <c r="H12" s="17" t="s">
        <v>4</v>
      </c>
      <c r="I12" s="2"/>
    </row>
    <row r="13" spans="1:9" x14ac:dyDescent="0.25">
      <c r="A13" s="2"/>
      <c r="B13" s="95" t="s">
        <v>133</v>
      </c>
      <c r="C13" s="96"/>
      <c r="D13" s="96"/>
      <c r="E13" s="55">
        <v>32399.4126</v>
      </c>
      <c r="F13" s="17" t="s">
        <v>4</v>
      </c>
      <c r="G13" s="21">
        <v>10003</v>
      </c>
      <c r="H13" s="17" t="s">
        <v>4</v>
      </c>
      <c r="I13" s="2"/>
    </row>
    <row r="14" spans="1:9" x14ac:dyDescent="0.25">
      <c r="A14" s="2"/>
      <c r="B14" s="95" t="s">
        <v>134</v>
      </c>
      <c r="C14" s="96"/>
      <c r="D14" s="96"/>
      <c r="E14" s="55">
        <v>2267486.6831999999</v>
      </c>
      <c r="F14" s="17" t="s">
        <v>4</v>
      </c>
      <c r="G14" s="21">
        <v>2481256</v>
      </c>
      <c r="H14" s="17" t="s">
        <v>4</v>
      </c>
      <c r="I14" s="2"/>
    </row>
    <row r="15" spans="1:9" x14ac:dyDescent="0.25">
      <c r="A15" s="2"/>
      <c r="B15" s="95" t="s">
        <v>135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136</v>
      </c>
      <c r="C16" s="96"/>
      <c r="D16" s="96"/>
      <c r="E16" s="55">
        <v>4841.5320000000002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233947.02520000003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238041.09814100005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f>-814840-88157</f>
        <v>-902997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f>-616258-143370</f>
        <v>-759628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-143369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1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-143369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211579</v>
      </c>
      <c r="F10" s="9">
        <f>E10/D10</f>
        <v>8463.16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180000</v>
      </c>
      <c r="F11" s="9">
        <f t="shared" ref="F11:F22" si="0">E11/D11</f>
        <v>18000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25</v>
      </c>
      <c r="E12" s="21">
        <v>3556812</v>
      </c>
      <c r="F12" s="9">
        <f t="shared" si="0"/>
        <v>142272.48000000001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295000</v>
      </c>
      <c r="F13" s="9">
        <f t="shared" si="0"/>
        <v>3933.3333333333335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145000</v>
      </c>
      <c r="F14" s="9">
        <f t="shared" si="0"/>
        <v>1933.3333333333333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839000</v>
      </c>
      <c r="F15" s="9">
        <f t="shared" si="0"/>
        <v>11186.666666666666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75</v>
      </c>
      <c r="E16" s="21">
        <v>3194676</v>
      </c>
      <c r="F16" s="9">
        <f t="shared" si="0"/>
        <v>42595.68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50</v>
      </c>
      <c r="E17" s="21">
        <v>15000</v>
      </c>
      <c r="F17" s="9">
        <f t="shared" si="0"/>
        <v>300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15</v>
      </c>
      <c r="E18" s="21">
        <v>12000</v>
      </c>
      <c r="F18" s="9">
        <f t="shared" si="0"/>
        <v>800</v>
      </c>
      <c r="G18" s="17" t="s">
        <v>4</v>
      </c>
      <c r="H18" s="2"/>
    </row>
    <row r="19" spans="1:8" x14ac:dyDescent="0.25">
      <c r="A19" s="2"/>
      <c r="B19" s="43" t="s">
        <v>126</v>
      </c>
      <c r="C19" s="28">
        <v>2016</v>
      </c>
      <c r="D19" s="22">
        <v>75</v>
      </c>
      <c r="E19" s="21">
        <v>83000</v>
      </c>
      <c r="F19" s="9">
        <f t="shared" si="0"/>
        <v>1106.6666666666667</v>
      </c>
      <c r="G19" s="17" t="s">
        <v>4</v>
      </c>
      <c r="H19" s="2"/>
    </row>
    <row r="20" spans="1:8" x14ac:dyDescent="0.25">
      <c r="A20" s="2"/>
      <c r="B20" s="43" t="s">
        <v>127</v>
      </c>
      <c r="C20" s="28">
        <v>2016</v>
      </c>
      <c r="D20" s="22">
        <v>75</v>
      </c>
      <c r="E20" s="21">
        <v>24000</v>
      </c>
      <c r="F20" s="9">
        <f t="shared" si="0"/>
        <v>320</v>
      </c>
      <c r="G20" s="17" t="s">
        <v>4</v>
      </c>
      <c r="H20" s="2"/>
    </row>
    <row r="21" spans="1:8" x14ac:dyDescent="0.25">
      <c r="A21" s="2"/>
      <c r="B21" s="43" t="s">
        <v>128</v>
      </c>
      <c r="C21" s="28">
        <v>2016</v>
      </c>
      <c r="D21" s="22">
        <v>75</v>
      </c>
      <c r="E21" s="21">
        <v>132000</v>
      </c>
      <c r="F21" s="9">
        <f t="shared" si="0"/>
        <v>1760</v>
      </c>
      <c r="G21" s="17" t="s">
        <v>4</v>
      </c>
      <c r="H21" s="2"/>
    </row>
    <row r="22" spans="1:8" x14ac:dyDescent="0.25">
      <c r="A22" s="2"/>
      <c r="B22" s="43" t="s">
        <v>129</v>
      </c>
      <c r="C22" s="28">
        <v>2016</v>
      </c>
      <c r="D22" s="22">
        <v>75</v>
      </c>
      <c r="E22" s="21">
        <v>100000</v>
      </c>
      <c r="F22" s="9">
        <f t="shared" si="0"/>
        <v>1333.3333333333333</v>
      </c>
      <c r="G22" s="17" t="s">
        <v>4</v>
      </c>
      <c r="H22" s="2"/>
    </row>
    <row r="23" spans="1:8" x14ac:dyDescent="0.25">
      <c r="A23" s="2"/>
      <c r="B23" s="91" t="s">
        <v>52</v>
      </c>
      <c r="C23" s="92"/>
      <c r="D23" s="92"/>
      <c r="E23" s="93"/>
      <c r="F23" s="15">
        <f>SUM(F10:F22)</f>
        <v>234004.65333333335</v>
      </c>
      <c r="G23" s="16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2717856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2275000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442856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363514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169000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194514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2016'!F23</f>
        <v>234004.65333333335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9333.3333333333339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224671.32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6373678.0073169786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1717470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487531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-89197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25333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2141137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131647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131647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-532622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-1788067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-2320689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-47905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180801.00731697865</v>
      </c>
      <c r="F30" s="25" t="s">
        <v>4</v>
      </c>
      <c r="G30" s="12">
        <f>-$E$30</f>
        <v>-180801.00731697865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6178398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14479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6192877</v>
      </c>
      <c r="F35" s="25" t="s">
        <v>4</v>
      </c>
      <c r="G35" s="12">
        <f>-E35</f>
        <v>-6192877</v>
      </c>
      <c r="H35" s="25" t="s">
        <v>4</v>
      </c>
      <c r="I35" s="2"/>
    </row>
    <row r="36" spans="1:9" x14ac:dyDescent="0.25">
      <c r="A36" s="2"/>
      <c r="B36" s="91" t="s">
        <v>143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152</v>
      </c>
      <c r="C16" s="86"/>
      <c r="D16" s="86"/>
      <c r="E16" s="87"/>
      <c r="F16" s="100" t="s">
        <v>138</v>
      </c>
      <c r="G16" s="100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2017-09-13T13:05:54Z</dcterms:modified>
</cp:coreProperties>
</file>