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1" i="21" l="1"/>
  <c r="F12" i="21" s="1"/>
  <c r="D11" i="21"/>
  <c r="D12" i="21" s="1"/>
  <c r="K18" i="22" s="1"/>
  <c r="F11" i="20" l="1"/>
  <c r="F12" i="20" s="1"/>
  <c r="D11" i="20"/>
  <c r="D12" i="20" s="1"/>
  <c r="E17" i="22" s="1"/>
  <c r="G17" i="22" l="1"/>
  <c r="E20" i="22"/>
  <c r="I17" i="22" l="1"/>
  <c r="G20" i="22"/>
  <c r="G18" i="19"/>
  <c r="G19" i="19" s="1"/>
  <c r="E14" i="22" s="1"/>
  <c r="G12" i="7"/>
  <c r="G14" i="22" l="1"/>
  <c r="E19" i="22"/>
  <c r="E21" i="22" s="1"/>
  <c r="I20" i="22"/>
  <c r="K17" i="22"/>
  <c r="E15" i="13"/>
  <c r="I14" i="22" l="1"/>
  <c r="G19" i="22"/>
  <c r="G21" i="22" s="1"/>
  <c r="G30" i="13"/>
  <c r="K14" i="22" l="1"/>
  <c r="I19" i="22"/>
  <c r="I21" i="22" s="1"/>
  <c r="E35" i="13"/>
  <c r="G35" i="13" s="1"/>
  <c r="E27" i="13"/>
  <c r="E19" i="13"/>
  <c r="G11" i="12"/>
  <c r="G29" i="12"/>
  <c r="G23" i="12"/>
  <c r="G17" i="12"/>
  <c r="F10" i="11"/>
  <c r="F11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<sst xmlns="http://schemas.openxmlformats.org/spreadsheetml/2006/main" count="315" uniqueCount="142">
  <si>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</si>
  <si>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</si>
  <si>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</si>
  <si>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</si>
  <si>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</si>
  <si>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</si>
  <si>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</si>
  <si>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</si>
  <si>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</si>
  <si>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</si>
  <si>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</si>
  <si>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</si>
  <si>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</si>
  <si>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</si>
  <si>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</si>
  <si>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</si>
  <si>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</si>
  <si>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</si>
  <si>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</si>
  <si>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</si>
  <si>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</si>
  <si>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</si>
  <si>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</si>
  <si>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</si>
  <si>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</si>
  <si>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</si>
  <si>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</si>
  <si>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</si>
  <si>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</si>
  <si>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</si>
  <si>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</si>
  <si>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</si>
  <si>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</si>
  <si>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</si>
  <si>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</si>
  <si>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</si>
  <si>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</si>
  <si>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</si>
  <si>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</si>
  <si>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</si>
  <si>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</si>
  <si>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</si>
  <si>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</si>
  <si>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</si>
  <si>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</si>
  <si>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</si>
  <si>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</si>
  <si>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</si>
  <si>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</si>
  <si>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</si>
  <si>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</si>
  <si>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</si>
  <si>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</si>
  <si>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</si>
  <si>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</si>
  <si>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</si>
  <si>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</si>
  <si>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</si>
  <si>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</si>
  <si>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</si>
  <si>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</si>
  <si>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</si>
  <si>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</si>
  <si>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</si>
  <si>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</si>
  <si>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</si>
  <si>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</si>
  <si>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</si>
  <si>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</si>
  <si>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</si>
  <si>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</si>
  <si>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</si>
  <si>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</si>
  <si>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</si>
  <si>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</si>
  <si>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</si>
  <si>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</si>
  <si>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</si>
  <si>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</si>
  <si>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</si>
  <si>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</si>
  <si>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</si>
  <si>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</si>
  <si>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</si>
  <si>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</si>
  <si>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</si>
  <si>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</si>
  <si>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</si>
  <si>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</si>
  <si>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</si>
  <si>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</si>
  <si>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</si>
  <si>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</si>
  <si>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</si>
  <si>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</si>
  <si>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</si>
  <si>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</si>
  <si>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</si>
  <si>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</si>
  <si>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</si>
  <si>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</si>
  <si>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</si>
  <si>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</si>
  <si>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</si>
  <si>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</si>
  <si>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</si>
  <si>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</si>
  <si>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</si>
  <si>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</si>
  <si>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</si>
  <si>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</si>
  <si>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</si>
  <si>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</si>
  <si>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</si>
  <si>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</si>
  <si>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</si>
  <si>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</si>
  <si>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Stik på ledningsnet, Konstruktioner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</si>
  <si>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</si>
  <si>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</si>
  <si>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</si>
  <si>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</si>
  <si>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</si>
  <si>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</si>
  <si>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</si>
  <si>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</si>
  <si>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Flytning af ledninger (§ 11, stk. 2)</t>
  </si>
  <si>
    <t>Omkostninger</t>
  </si>
  <si>
    <t>Nye ikke-påvirkelige omkostninger i alt i 2016-niveau</t>
  </si>
  <si>
    <t>Nye ikke-påvirkelige omkostninger i alt i 2017-niveau</t>
  </si>
  <si>
    <t>Nye påvirkelige tillæg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</si>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</sst>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1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10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137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4325398.1879237015</v>
      </c>
      <c r="F9" s="13" t="s">
        <v>4</v>
      </c>
      <c r="G9" s="48">
        <v>4337749.3275346253</v>
      </c>
      <c r="H9" s="13" t="s">
        <v>4</v>
      </c>
      <c r="I9" s="48">
        <v>4350459.0724996757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1387799.9922949234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1421517.1312331064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1971468.0019436756</v>
      </c>
      <c r="L12" s="8" t="s">
        <v>4</v>
      </c>
      <c r="M12" s="2"/>
    </row>
    <row r="13" spans="1:13" x14ac:dyDescent="0.25">
      <c r="A13" s="2"/>
      <c r="B13" s="46" t="s">
        <v>141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-179105.42820531124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omk.'!G19</f>
        <v>-90725.136177500026</v>
      </c>
      <c r="F14" s="8" t="s">
        <v>4</v>
      </c>
      <c r="G14" s="9">
        <f>E14*(1+$E$25/100)</f>
        <v>-92312.826060606283</v>
      </c>
      <c r="H14" s="8" t="s">
        <v>4</v>
      </c>
      <c r="I14" s="9">
        <f>G14*(1+$E$25/100)</f>
        <v>-93928.300516666903</v>
      </c>
      <c r="J14" s="8" t="s">
        <v>4</v>
      </c>
      <c r="K14" s="51">
        <f>I14*(1+$E$25/100)</f>
        <v>-95572.045775708582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72656.573333333334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-635842.61918267887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23270.225000000002</v>
      </c>
      <c r="F17" s="8" t="s">
        <v>4</v>
      </c>
      <c r="G17" s="9">
        <f>E17*(1+$E$25/100)*(1-$E$26/100)</f>
        <v>23274.9372205625</v>
      </c>
      <c r="H17" s="8" t="s">
        <v>4</v>
      </c>
      <c r="I17" s="9">
        <f>G17*(1+$E$25/100)*(1-$E$26/100)</f>
        <v>23279.650395349665</v>
      </c>
      <c r="J17" s="8" t="s">
        <v>4</v>
      </c>
      <c r="K17" s="51">
        <f>I17*(1+$E$25/100)*(1-$E$26/100)</f>
        <v>23284.364524554727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-1180.4609456062506</v>
      </c>
      <c r="F19" s="8" t="s">
        <v>4</v>
      </c>
      <c r="G19" s="42">
        <f>(G17+G14)*($E$25/100)</f>
        <v>-1208.1630547007665</v>
      </c>
      <c r="H19" s="8" t="s">
        <v>4</v>
      </c>
      <c r="I19" s="42">
        <f>(I17+I14)*($E$25/100)</f>
        <v>-1236.3513771230519</v>
      </c>
      <c r="J19" s="8" t="s">
        <v>4</v>
      </c>
      <c r="K19" s="42">
        <f>SUM(K10:K14,K17:K18)*($E$25/100)</f>
        <v>79264.360280266701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-402.51671693750006</v>
      </c>
      <c r="F20" s="8" t="s">
        <v>4</v>
      </c>
      <c r="G20" s="42">
        <f>-G17*(1+$E$25/100)*($E$26/100)</f>
        <v>-402.59822657267989</v>
      </c>
      <c r="H20" s="8" t="s">
        <v>4</v>
      </c>
      <c r="I20" s="42">
        <f>-I17*(1+$E$25/100)*($E$26/100)</f>
        <v>-402.6797527135609</v>
      </c>
      <c r="J20" s="8" t="s">
        <v>4</v>
      </c>
      <c r="K20" s="42">
        <f>-SUM(K10:K11,K13,K17:K18)*(1+$E$25/100)*($E$26/100)</f>
        <v>-45898.848095208217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4256360.2990836576</v>
      </c>
      <c r="F21" s="38" t="s">
        <v>4</v>
      </c>
      <c r="G21" s="49">
        <f>SUM(G9:G20)</f>
        <v>4267100.6774133081</v>
      </c>
      <c r="H21" s="38" t="s">
        <v>4</v>
      </c>
      <c r="I21" s="49">
        <f>SUM(I9:I20)</f>
        <v>4278171.3912485214</v>
      </c>
      <c r="J21" s="38" t="s">
        <v>4</v>
      </c>
      <c r="K21" s="52">
        <f>SUM(K9:K20)</f>
        <v>3999571.4823509529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1317418.1034439297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1349425.2871015996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1871485.5530631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4538328.9436086295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118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119</v>
      </c>
      <c r="C11" s="96"/>
      <c r="D11" s="96"/>
      <c r="E11" s="55">
        <v>0</v>
      </c>
      <c r="F11" s="17" t="s">
        <v>4</v>
      </c>
      <c r="G11" s="21">
        <v>0</v>
      </c>
      <c r="H11" s="17" t="s">
        <v>4</v>
      </c>
      <c r="I11" s="2"/>
    </row>
    <row r="12" spans="1:9" x14ac:dyDescent="0.25">
      <c r="A12" s="2"/>
      <c r="B12" s="95" t="s">
        <v>120</v>
      </c>
      <c r="C12" s="96"/>
      <c r="D12" s="96"/>
      <c r="E12" s="55">
        <v>94181.744200000001</v>
      </c>
      <c r="F12" s="17" t="s">
        <v>4</v>
      </c>
      <c r="G12" s="21">
        <v>76208</v>
      </c>
      <c r="H12" s="17" t="s">
        <v>4</v>
      </c>
      <c r="I12" s="2"/>
    </row>
    <row r="13" spans="1:9" x14ac:dyDescent="0.25">
      <c r="A13" s="2"/>
      <c r="B13" s="95" t="s">
        <v>121</v>
      </c>
      <c r="C13" s="96"/>
      <c r="D13" s="96"/>
      <c r="E13" s="55">
        <v>32399.4126</v>
      </c>
      <c r="F13" s="17" t="s">
        <v>4</v>
      </c>
      <c r="G13" s="21">
        <v>4005</v>
      </c>
      <c r="H13" s="17" t="s">
        <v>4</v>
      </c>
      <c r="I13" s="2"/>
    </row>
    <row r="14" spans="1:9" x14ac:dyDescent="0.25">
      <c r="A14" s="2"/>
      <c r="B14" s="95" t="s">
        <v>122</v>
      </c>
      <c r="C14" s="96"/>
      <c r="D14" s="96"/>
      <c r="E14" s="55">
        <v>1721434.5962</v>
      </c>
      <c r="F14" s="17" t="s">
        <v>4</v>
      </c>
      <c r="G14" s="21">
        <v>1678638</v>
      </c>
      <c r="H14" s="17" t="s">
        <v>4</v>
      </c>
      <c r="I14" s="2"/>
    </row>
    <row r="15" spans="1:9" x14ac:dyDescent="0.25">
      <c r="A15" s="2"/>
      <c r="B15" s="95" t="s">
        <v>123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124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125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-89164.753000000026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-90725.136177500026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-1658901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-1164454.7566137565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-494446.24338624347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-164815.41446208116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x14ac:dyDescent="0.25">
      <c r="A10" s="2"/>
      <c r="B10" s="43" t="s">
        <v>117</v>
      </c>
      <c r="C10" s="28">
        <v>2016</v>
      </c>
      <c r="D10" s="22">
        <v>75</v>
      </c>
      <c r="E10" s="21">
        <v>1113193</v>
      </c>
      <c r="F10" s="9">
        <f>E10/D10</f>
        <v>14842.573333333334</v>
      </c>
      <c r="G10" s="17" t="s">
        <v>4</v>
      </c>
      <c r="H10" s="2"/>
    </row>
    <row r="11" spans="1:8" x14ac:dyDescent="0.25">
      <c r="A11" s="2"/>
      <c r="B11" s="91" t="s">
        <v>52</v>
      </c>
      <c r="C11" s="92"/>
      <c r="D11" s="92"/>
      <c r="E11" s="93"/>
      <c r="F11" s="15">
        <f>SUM(F10:F10)</f>
        <v>14842.573333333334</v>
      </c>
      <c r="G11" s="16" t="s">
        <v>4</v>
      </c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4">
    <mergeCell ref="B11:E11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132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1818007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1743000</v>
      </c>
      <c r="H10" s="17" t="s">
        <v>4</v>
      </c>
      <c r="I10" s="2"/>
    </row>
    <row r="11" spans="1:9" x14ac:dyDescent="0.25">
      <c r="A11" s="2"/>
      <c r="B11" s="91" t="s">
        <v>133</v>
      </c>
      <c r="C11" s="92"/>
      <c r="D11" s="92"/>
      <c r="E11" s="92"/>
      <c r="F11" s="93"/>
      <c r="G11" s="15">
        <f>G9-G10</f>
        <v>75007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134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2807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20000</v>
      </c>
      <c r="H16" s="17" t="s">
        <v>4</v>
      </c>
      <c r="I16" s="2"/>
    </row>
    <row r="17" spans="1:9" x14ac:dyDescent="0.25">
      <c r="A17" s="2"/>
      <c r="B17" s="91" t="s">
        <v>134</v>
      </c>
      <c r="C17" s="92"/>
      <c r="D17" s="92"/>
      <c r="E17" s="92"/>
      <c r="F17" s="93"/>
      <c r="G17" s="15">
        <f>G15-G16</f>
        <v>-17193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135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0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0</v>
      </c>
      <c r="H22" s="17" t="s">
        <v>4</v>
      </c>
      <c r="I22" s="2"/>
    </row>
    <row r="23" spans="1:9" x14ac:dyDescent="0.25">
      <c r="A23" s="2"/>
      <c r="B23" s="91" t="s">
        <v>135</v>
      </c>
      <c r="C23" s="92"/>
      <c r="D23" s="92"/>
      <c r="E23" s="92"/>
      <c r="F23" s="93"/>
      <c r="G23" s="15">
        <f>G21-G22</f>
        <v>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136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136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2016'!F11</f>
        <v>14842.573333333334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0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14842.573333333334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3:H4"/>
    <mergeCell ref="B8:H8"/>
    <mergeCell ref="B11:F11"/>
    <mergeCell ref="B10:F10"/>
    <mergeCell ref="B9:F9"/>
    <mergeCell ref="B21:F21"/>
    <mergeCell ref="B22:F22"/>
    <mergeCell ref="B14:H14"/>
    <mergeCell ref="B15:F15"/>
    <mergeCell ref="B16:F16"/>
    <mergeCell ref="B17:F17"/>
    <mergeCell ref="B20:H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3892938.3808173211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1124442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55424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38552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20800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1239218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885080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885080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-1113193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-1113193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1011105</v>
      </c>
      <c r="F28" s="25" t="s">
        <v>4</v>
      </c>
      <c r="G28" s="1">
        <f>IF(E28&lt;0,0,-E28)</f>
        <v>-1011105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0</v>
      </c>
      <c r="F30" s="25" t="s">
        <v>4</v>
      </c>
      <c r="G30" s="12">
        <f>-$E$30</f>
        <v>0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3454810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62866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3517676</v>
      </c>
      <c r="F35" s="25" t="s">
        <v>4</v>
      </c>
      <c r="G35" s="12">
        <f>-E35</f>
        <v>-3517676</v>
      </c>
      <c r="H35" s="25" t="s">
        <v>4</v>
      </c>
      <c r="I35" s="2"/>
    </row>
    <row r="36" spans="1:9" x14ac:dyDescent="0.25">
      <c r="A36" s="2"/>
      <c r="B36" s="91" t="s">
        <v>131</v>
      </c>
      <c r="C36" s="92"/>
      <c r="D36" s="92"/>
      <c r="E36" s="92"/>
      <c r="F36" s="93"/>
      <c r="G36" s="15">
        <f>$G$9+$G$28+$G$30+$G$35</f>
        <v>-635842.61918267887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130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126</v>
      </c>
      <c r="C10" s="110"/>
      <c r="D10" s="47"/>
      <c r="E10" s="17" t="s">
        <v>4</v>
      </c>
      <c r="F10" s="21">
        <v>22870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22870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23270.225000000002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139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140</v>
      </c>
      <c r="C16" s="86"/>
      <c r="D16" s="86"/>
      <c r="E16" s="87"/>
      <c r="F16" s="100" t="s">
        <v>127</v>
      </c>
      <c r="G16" s="100"/>
      <c r="H16" s="2"/>
    </row>
    <row r="17" spans="1:8" x14ac:dyDescent="0.25">
      <c r="A17" s="2"/>
      <c r="B17" s="108" t="s">
        <v>138</v>
      </c>
      <c r="C17" s="109"/>
      <c r="D17" s="109"/>
      <c r="E17" s="110"/>
      <c r="F17" s="21">
        <v>0</v>
      </c>
      <c r="G17" s="17" t="s">
        <v>4</v>
      </c>
      <c r="H17" s="2"/>
    </row>
    <row r="18" spans="1:8" x14ac:dyDescent="0.25">
      <c r="A18" s="2"/>
      <c r="B18" s="91" t="s">
        <v>128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129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2017-09-14T07:56:55Z</dcterms:modified>
</cp:coreProperties>
</file>