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<sst xmlns="http://schemas.openxmlformats.org/spreadsheetml/2006/main" count="110" uniqueCount="75">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</sst>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732060.726112023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68248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14734.311847999998</v>
      </c>
      <c r="C4" t="s">
        <v>11</v>
      </c>
    </row>
    <row r="5" spans="1:3" s="26" customFormat="1" x14ac:dyDescent="0.25">
      <c r="A5" s="3" t="s">
        <v>12</v>
      </c>
      <c r="B5" s="48">
        <f>SUM(B2:B4)</f>
        <v>815043.03796002304</v>
      </c>
      <c r="C5" s="62" t="s">
        <v>11</v>
      </c>
    </row>
    <row r="6" spans="1:3" x14ac:dyDescent="0.25">
      <c r="A6" s="47" t="s">
        <v>0</v>
      </c>
      <c r="B6" s="38">
        <f>Investeringer!E3</f>
        <v>402412.70310267573</v>
      </c>
      <c r="C6" s="23" t="s">
        <v>11</v>
      </c>
    </row>
    <row r="7" spans="1:3" x14ac:dyDescent="0.25">
      <c r="A7" s="4" t="s">
        <v>1</v>
      </c>
      <c r="B7" s="35">
        <f>Investeringer!F3</f>
        <v>262740.03799031733</v>
      </c>
      <c r="C7" t="s">
        <v>11</v>
      </c>
    </row>
    <row r="8" spans="1:3" x14ac:dyDescent="0.25">
      <c r="A8" s="4" t="s">
        <v>2</v>
      </c>
      <c r="B8" s="35">
        <f>Investeringer!G3</f>
        <v>25137.013986481965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62435.679298666662</v>
      </c>
      <c r="C9" t="s">
        <v>11</v>
      </c>
    </row>
    <row r="10" spans="1:3" s="22" customFormat="1" x14ac:dyDescent="0.25">
      <c r="A10" s="3" t="s">
        <v>48</v>
      </c>
      <c r="B10" s="48">
        <f>SUM(B6:B9)</f>
        <v>752725.43437814165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43808</v>
      </c>
      <c r="C11" t="s">
        <v>11</v>
      </c>
    </row>
    <row r="12" spans="1:3" s="22" customFormat="1" x14ac:dyDescent="0.25">
      <c r="A12" s="3" t="s">
        <v>68</v>
      </c>
      <c r="B12" s="48">
        <f>SUM(B11:B11)</f>
        <v>43808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1611576.4723381647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1625841.7282614191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760077</v>
      </c>
      <c r="C2" s="49">
        <v>0</v>
      </c>
      <c r="D2" s="49">
        <f>B2+C2</f>
        <v>760077</v>
      </c>
      <c r="E2" s="50">
        <f>D2</f>
        <v>760077</v>
      </c>
      <c r="F2" s="49">
        <v>749355.726112023</v>
      </c>
      <c r="G2" s="49">
        <v>17295</v>
      </c>
      <c r="H2" s="49">
        <f>F2-G2</f>
        <v>732060.726112023</v>
      </c>
      <c r="I2" s="49">
        <f>AVERAGEIF(E2:E4,"&lt;&gt;0")</f>
        <v>758609.68744799995</v>
      </c>
      <c r="J2" s="49">
        <v>566515.46579228994</v>
      </c>
      <c r="K2" s="39">
        <f>IF(H2&gt;I2,IF(I2&gt;J2,I2,J2),H2)</f>
        <v>732060.726112023</v>
      </c>
    </row>
    <row r="3" spans="1:11" s="23" customFormat="1" x14ac:dyDescent="0.25">
      <c r="A3" s="28">
        <v>2014</v>
      </c>
      <c r="B3" s="49">
        <v>773223</v>
      </c>
      <c r="C3" s="49"/>
      <c r="D3" s="49">
        <f t="shared" ref="D3:D4" si="0">B3+C3</f>
        <v>773223</v>
      </c>
      <c r="E3" s="50">
        <f>D3*Pristalsregulering!C7</f>
        <v>773841.57839999988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730362</v>
      </c>
      <c r="C4" s="49"/>
      <c r="D4" s="49">
        <f t="shared" si="0"/>
        <v>730362</v>
      </c>
      <c r="E4" s="50">
        <f>D4*Pristalsregulering!$C$6*Pristalsregulering!$C$7</f>
        <v>741910.48394399986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73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68248</v>
      </c>
      <c r="E3" s="57">
        <f>SUM(D3:D3)</f>
        <v>68248</v>
      </c>
    </row>
    <row r="4" spans="1:5" x14ac:dyDescent="0.25">
      <c r="A4" s="28">
        <v>2015</v>
      </c>
      <c r="B4" s="35">
        <v>68248</v>
      </c>
      <c r="C4" s="45">
        <f>B4</f>
        <v>68248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8250</v>
      </c>
      <c r="C3" s="42">
        <v>3420</v>
      </c>
      <c r="D3" s="42">
        <v>0</v>
      </c>
      <c r="E3" s="41">
        <f>B3</f>
        <v>8250</v>
      </c>
      <c r="F3" s="42">
        <f t="shared" ref="F3:G3" si="0">C3</f>
        <v>3420</v>
      </c>
      <c r="G3" s="43">
        <f t="shared" si="0"/>
        <v>0</v>
      </c>
      <c r="H3" s="44">
        <f>IF(E3=0,0,AVERAGEIF(E3:E5,"&lt;&gt;0"))+IF(F3=0,0,AVERAGEIF(F3:F5,"&lt;&gt;0"))+IF(G3=0,0,AVERAGEIF(G3:G5,"&lt;&gt;0"))</f>
        <v>14734.311847999998</v>
      </c>
    </row>
    <row r="4" spans="1:8" x14ac:dyDescent="0.25">
      <c r="A4" s="31">
        <v>2014</v>
      </c>
      <c r="B4" s="41">
        <v>8250</v>
      </c>
      <c r="C4" s="42">
        <v>5518</v>
      </c>
      <c r="D4" s="42">
        <v>0</v>
      </c>
      <c r="E4" s="41">
        <f>B4*Pristalsregulering!$C$7</f>
        <v>8256.5999999999985</v>
      </c>
      <c r="F4" s="42">
        <f>C4*Pristalsregulering!$C$7</f>
        <v>5522.4143999999997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8250</v>
      </c>
      <c r="C5" s="42">
        <v>10212</v>
      </c>
      <c r="D5" s="42">
        <v>0</v>
      </c>
      <c r="E5" s="41">
        <f>B5*Pristalsregulering!$C$7*Pristalsregulering!$C$6</f>
        <v>8380.4489999999969</v>
      </c>
      <c r="F5" s="42">
        <f>C5*Pristalsregulering!$C$7*Pristalsregulering!$C$6</f>
        <v>10373.472143999998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369627.15682965319</v>
      </c>
      <c r="C3" s="38">
        <v>247968.80076576577</v>
      </c>
      <c r="D3" s="40">
        <v>25041.493333333332</v>
      </c>
      <c r="E3" s="35">
        <f>B3*Pristalsregulering!C2*Pristalsregulering!C3*Pristalsregulering!C4*Pristalsregulering!C5*Pristalsregulering!C6*Pristalsregulering!C7</f>
        <v>402412.70310267573</v>
      </c>
      <c r="F3" s="35">
        <v>262740.03799031733</v>
      </c>
      <c r="G3" s="35">
        <f xml:space="preserve"> D3/Pristalsregulering!$C$8</f>
        <v>25137.013986481965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40067</v>
      </c>
      <c r="C3" s="38">
        <v>37751</v>
      </c>
      <c r="D3" s="38">
        <v>0</v>
      </c>
      <c r="E3" s="40">
        <v>0</v>
      </c>
      <c r="F3" s="38">
        <f>B3</f>
        <v>40067</v>
      </c>
      <c r="G3" s="38">
        <f>C3</f>
        <v>37751</v>
      </c>
      <c r="H3" s="38">
        <f>D3</f>
        <v>0</v>
      </c>
      <c r="I3" s="40">
        <f>E3</f>
        <v>0</v>
      </c>
      <c r="J3" s="42">
        <f>AVERAGE(F3:F5)</f>
        <v>16898.818922666665</v>
      </c>
      <c r="K3" s="42">
        <f>G3</f>
        <v>37751</v>
      </c>
      <c r="L3" s="43">
        <f>AVERAGE(H3:H5)+AVERAGE(I3:I5)</f>
        <v>7785.8603759999996</v>
      </c>
      <c r="M3" s="44">
        <f>SUM(J3:L3)</f>
        <v>62435.679298666662</v>
      </c>
      <c r="N3" s="23"/>
    </row>
    <row r="4" spans="1:14" x14ac:dyDescent="0.25">
      <c r="A4" s="28">
        <v>2014</v>
      </c>
      <c r="B4" s="45">
        <v>0</v>
      </c>
      <c r="C4" s="38">
        <v>45840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45876.671999999999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10464</v>
      </c>
      <c r="C5" s="38">
        <v>1730</v>
      </c>
      <c r="D5" s="38">
        <v>22994</v>
      </c>
      <c r="E5" s="40">
        <v>0</v>
      </c>
      <c r="F5" s="38">
        <f>IF(B5="","",B5*Pristalsregulering!$C$7*Pristalsregulering!$C$6)</f>
        <v>10629.456767999998</v>
      </c>
      <c r="G5" s="38">
        <f>IF(C5="","",C5*Pristalsregulering!$C$7*Pristalsregulering!$C$6)</f>
        <v>1757.3547599999997</v>
      </c>
      <c r="H5" s="38">
        <f>IF(D5="","",D5*Pristalsregulering!$C$7*Pristalsregulering!$C$6)</f>
        <v>23357.581127999998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11285</v>
      </c>
      <c r="F2" s="42">
        <v>0</v>
      </c>
      <c r="G2" s="42">
        <v>0</v>
      </c>
      <c r="H2" s="42" t="s">
        <v>47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43808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2017-09-15T12:03:53Z</dcterms:modified>
</cp:coreProperties>
</file>