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K15" i="22" l="1"/>
  <c r="G45" i="12"/>
  <c r="G13" i="10" l="1"/>
  <c r="K20" i="22" l="1"/>
  <c r="K19" i="22"/>
  <c r="G11" i="10" l="1"/>
  <c r="K12" i="22"/>
  <c r="K11" i="22"/>
  <c r="K10" i="22"/>
  <c r="F18" i="20"/>
  <c r="F19" i="20" s="1"/>
  <c r="F16" i="11" l="1"/>
  <c r="F15" i="1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7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8" i="11" s="1"/>
  <c r="G33" i="12" l="1"/>
  <c r="G35" i="1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<sst xmlns="http://schemas.openxmlformats.org/spreadsheetml/2006/main" count="344" uniqueCount="155">
  <si>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</si>
  <si>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</si>
  <si>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</si>
  <si>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</si>
  <si>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</si>
  <si>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</si>
  <si>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</si>
  <si>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</si>
  <si>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</si>
  <si>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</si>
  <si>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</si>
  <si>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</si>
  <si>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</si>
  <si>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</si>
  <si>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</si>
  <si>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</si>
  <si>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</si>
  <si>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</si>
  <si>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</si>
  <si>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</si>
  <si>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</si>
  <si>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</si>
  <si>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</si>
  <si>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</si>
  <si>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</si>
  <si>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</si>
  <si>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</si>
  <si>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</si>
  <si>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</si>
  <si>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</si>
  <si>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</si>
  <si>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</si>
  <si>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</si>
  <si>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</si>
  <si>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</si>
  <si>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</si>
  <si>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</si>
  <si>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</si>
  <si>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</si>
  <si>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</si>
  <si>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</si>
  <si>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</si>
  <si>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</si>
  <si>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</si>
  <si>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</si>
  <si>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</si>
  <si>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</si>
  <si>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</si>
  <si>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</si>
  <si>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</si>
  <si>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</si>
  <si>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</si>
  <si>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</si>
  <si>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</si>
  <si>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</si>
  <si>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</si>
  <si>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</si>
  <si>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</si>
  <si>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</si>
  <si>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</si>
  <si>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</si>
  <si>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</si>
  <si>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</si>
  <si>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</si>
  <si>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</si>
  <si>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</si>
  <si>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</si>
  <si>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</si>
  <si>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</si>
  <si>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</si>
  <si>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</si>
  <si>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</si>
  <si>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</si>
  <si>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</si>
  <si>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</si>
  <si>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</si>
  <si>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</si>
  <si>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</si>
  <si>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</si>
  <si>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</si>
  <si>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</si>
  <si>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</si>
  <si>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</si>
  <si>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</si>
  <si>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</si>
  <si>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</si>
  <si>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</si>
  <si>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</si>
  <si>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</si>
  <si>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</si>
  <si>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</si>
  <si>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</si>
  <si>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</si>
  <si>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</si>
  <si>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</si>
  <si>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</si>
  <si>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</si>
  <si>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</si>
  <si>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</si>
  <si>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</si>
  <si>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</si>
  <si>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</si>
  <si>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</si>
  <si>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</si>
  <si>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</si>
  <si>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</si>
  <si>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</si>
  <si>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</si>
  <si>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</si>
  <si>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</si>
  <si>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</si>
  <si>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</si>
  <si>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</si>
  <si>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</si>
  <si>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</si>
  <si>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</si>
  <si>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</si>
  <si>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Sikring, mindre avanceret (hegne, porte), SRO</t>
  </si>
  <si>
    <t>Behandlingsanlæg, luddosering</t>
  </si>
  <si>
    <t>Stik på ledningsnet, Konstruktioner</t>
  </si>
  <si>
    <t>Afregningsmålere, elektroniske ≤ Ø 110mm (Qn 10)</t>
  </si>
  <si>
    <t>Køretøjer, personbil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</si>
  <si>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</si>
  <si>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</si>
  <si>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</si>
  <si>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</si>
  <si>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</si>
  <si>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</si>
  <si>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</si>
  <si>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</si>
  <si>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</si>
  <si>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</si>
  <si>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</si>
  <si>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</si>
  <si>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</si>
  <si>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</si>
  <si>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</si>
  <si>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</si>
  <si>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</si>
  <si>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</si>
  <si>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</si>
  <si>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</si>
  <si>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</si>
  <si>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</si>
  <si>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</si>
  <si>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</si>
  <si>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</si>
  <si>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Korrektion af prisudvikling, generelt og individuelt effektiviseringskrav i prisloft 2016</t>
  </si>
  <si>
    <t>Prisudvikling i prisloft 2016</t>
  </si>
  <si>
    <t>Korrigeret prisudvikling i prisloft 2016</t>
  </si>
  <si>
    <t>Generelt effektiviseringskrav i prisloft 2016</t>
  </si>
  <si>
    <t>Korrigeret generelt effektiviseringskrav i prisloft 2016</t>
  </si>
  <si>
    <t>Individuelt effektiviseringskrav i prisloft 2016</t>
  </si>
  <si>
    <t>Korrigeret individuelt effektiviseringskrav i prisloft 2016</t>
  </si>
  <si>
    <t>Korrektion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</si>
</sst>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3432924.4755217857</v>
      </c>
      <c r="F9" s="13" t="s">
        <v>4</v>
      </c>
      <c r="G9" s="48">
        <v>3440050.2889790474</v>
      </c>
      <c r="H9" s="13" t="s">
        <v>4</v>
      </c>
      <c r="I9" s="48">
        <v>3447527.4316813131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1331841.8644436786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2348762.7049755403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1824585.4978003514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-231560.22746811248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61116.187357500123</v>
      </c>
      <c r="F14" s="8" t="s">
        <v>4</v>
      </c>
      <c r="G14" s="9">
        <f>E14*(1+$E$25/100)</f>
        <v>62185.720636256381</v>
      </c>
      <c r="H14" s="8" t="s">
        <v>4</v>
      </c>
      <c r="I14" s="9">
        <f>G14*(1+$E$25/100)</f>
        <v>63273.970747390871</v>
      </c>
      <c r="J14" s="8" t="s">
        <v>4</v>
      </c>
      <c r="K14" s="51">
        <f>I14*(1+$E$25/100)</f>
        <v>64381.265235470215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PL2016'!G35,'Fane 7. Korrektion af PL2016'!G45)</f>
        <v>97103.879424166385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-426260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1069.5332787562522</v>
      </c>
      <c r="F19" s="8" t="s">
        <v>4</v>
      </c>
      <c r="G19" s="42">
        <f>(G17+G14)*($E$25/100)</f>
        <v>1088.2501111344868</v>
      </c>
      <c r="H19" s="8" t="s">
        <v>4</v>
      </c>
      <c r="I19" s="42">
        <f>(I17+I14)*($E$25/100)</f>
        <v>1107.2944880793405</v>
      </c>
      <c r="J19" s="8" t="s">
        <v>4</v>
      </c>
      <c r="K19" s="42">
        <f>SUM(K10:K14,K17:K18)*($E$25/100)</f>
        <v>93415.194337271256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-59659.84450489928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3495110.1961580422</v>
      </c>
      <c r="F21" s="38" t="s">
        <v>4</v>
      </c>
      <c r="G21" s="49">
        <f>SUM(G9:G20)</f>
        <v>3503324.2597264382</v>
      </c>
      <c r="H21" s="38" t="s">
        <v>4</v>
      </c>
      <c r="I21" s="49">
        <f>SUM(I9:I20)</f>
        <v>3511908.6969167832</v>
      </c>
      <c r="J21" s="38" t="s">
        <v>4</v>
      </c>
      <c r="K21" s="52">
        <f>SUM(K9:K20)</f>
        <v>5042610.3342434661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1264297.8764116806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2229645.8606487266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1732052.1540776999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5225995.8911381066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17605.8426</v>
      </c>
      <c r="F11" s="17" t="s">
        <v>4</v>
      </c>
      <c r="G11" s="21">
        <v>18338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3971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v>1660325.6957999999</v>
      </c>
      <c r="F14" s="17" t="s">
        <v>4</v>
      </c>
      <c r="G14" s="21">
        <v>1748087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60065.049000000115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61116.187357500123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-11303285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-7803975.4814814813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-3499309.5185185187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-1166436.5061728396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80000</v>
      </c>
      <c r="F10" s="9">
        <f>E10/D10</f>
        <v>8000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25</v>
      </c>
      <c r="E11" s="21">
        <v>3519</v>
      </c>
      <c r="F11" s="9">
        <f t="shared" ref="F11:F17" si="0">E11/D11</f>
        <v>140.76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163254</v>
      </c>
      <c r="F12" s="9">
        <f t="shared" si="0"/>
        <v>2176.7199999999998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10</v>
      </c>
      <c r="E13" s="21">
        <v>566907</v>
      </c>
      <c r="F13" s="9">
        <f t="shared" si="0"/>
        <v>56690.7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5</v>
      </c>
      <c r="E14" s="21">
        <v>104601</v>
      </c>
      <c r="F14" s="9">
        <f t="shared" si="0"/>
        <v>20920.2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5</v>
      </c>
      <c r="E15" s="21">
        <v>28354</v>
      </c>
      <c r="F15" s="9">
        <f t="shared" si="0"/>
        <v>5670.8</v>
      </c>
      <c r="G15" s="17" t="s">
        <v>4</v>
      </c>
      <c r="H15" s="2"/>
    </row>
    <row r="16" spans="1:8" x14ac:dyDescent="0.25">
      <c r="A16" s="2"/>
      <c r="B16" s="43" t="s">
        <v>122</v>
      </c>
      <c r="C16" s="28">
        <v>2016</v>
      </c>
      <c r="D16" s="22">
        <v>5</v>
      </c>
      <c r="E16" s="21">
        <v>106834</v>
      </c>
      <c r="F16" s="9">
        <f t="shared" si="0"/>
        <v>21366.799999999999</v>
      </c>
      <c r="G16" s="17" t="s">
        <v>4</v>
      </c>
      <c r="H16" s="2"/>
    </row>
    <row r="17" spans="1:8" x14ac:dyDescent="0.25">
      <c r="A17" s="2"/>
      <c r="B17" s="43" t="s">
        <v>122</v>
      </c>
      <c r="C17" s="28">
        <v>2016</v>
      </c>
      <c r="D17" s="22">
        <v>5</v>
      </c>
      <c r="E17" s="21">
        <v>205985</v>
      </c>
      <c r="F17" s="9">
        <f t="shared" si="0"/>
        <v>41197</v>
      </c>
      <c r="G17" s="17" t="s">
        <v>4</v>
      </c>
      <c r="H17" s="2"/>
    </row>
    <row r="18" spans="1:8" x14ac:dyDescent="0.25">
      <c r="A18" s="2"/>
      <c r="B18" s="91" t="s">
        <v>52</v>
      </c>
      <c r="C18" s="92"/>
      <c r="D18" s="92"/>
      <c r="E18" s="93"/>
      <c r="F18" s="15">
        <f>SUM(F10:F17)</f>
        <v>156162.97999999998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1793152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1731100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62052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0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2016'!F18</f>
        <v>156162.97999999998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91841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64321.979999999981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8" t="s">
        <v>147</v>
      </c>
      <c r="C38" s="89"/>
      <c r="D38" s="89"/>
      <c r="E38" s="89"/>
      <c r="F38" s="89"/>
      <c r="G38" s="89"/>
      <c r="H38" s="90"/>
      <c r="I38" s="2"/>
    </row>
    <row r="39" spans="1:9" x14ac:dyDescent="0.25">
      <c r="A39" s="2"/>
      <c r="B39" s="79" t="s">
        <v>148</v>
      </c>
      <c r="C39" s="80"/>
      <c r="D39" s="80"/>
      <c r="E39" s="80"/>
      <c r="F39" s="81"/>
      <c r="G39" s="21">
        <v>19584</v>
      </c>
      <c r="H39" s="17" t="s">
        <v>4</v>
      </c>
      <c r="I39" s="2"/>
    </row>
    <row r="40" spans="1:9" x14ac:dyDescent="0.25">
      <c r="A40" s="2"/>
      <c r="B40" s="79" t="s">
        <v>149</v>
      </c>
      <c r="C40" s="80"/>
      <c r="D40" s="80"/>
      <c r="E40" s="80"/>
      <c r="F40" s="81"/>
      <c r="G40" s="21">
        <v>-4961.3256000000001</v>
      </c>
      <c r="H40" s="17" t="s">
        <v>4</v>
      </c>
      <c r="I40" s="2"/>
    </row>
    <row r="41" spans="1:9" x14ac:dyDescent="0.25">
      <c r="A41" s="2"/>
      <c r="B41" s="79" t="s">
        <v>150</v>
      </c>
      <c r="C41" s="80"/>
      <c r="D41" s="80"/>
      <c r="E41" s="80"/>
      <c r="F41" s="81"/>
      <c r="G41" s="21">
        <v>0</v>
      </c>
      <c r="H41" s="17" t="s">
        <v>4</v>
      </c>
      <c r="I41" s="2"/>
    </row>
    <row r="42" spans="1:9" x14ac:dyDescent="0.25">
      <c r="A42" s="2"/>
      <c r="B42" s="79" t="s">
        <v>151</v>
      </c>
      <c r="C42" s="80"/>
      <c r="D42" s="80"/>
      <c r="E42" s="80"/>
      <c r="F42" s="81"/>
      <c r="G42" s="21">
        <v>0</v>
      </c>
      <c r="H42" s="17" t="s">
        <v>4</v>
      </c>
      <c r="I42" s="2"/>
    </row>
    <row r="43" spans="1:9" x14ac:dyDescent="0.25">
      <c r="A43" s="2"/>
      <c r="B43" s="79" t="s">
        <v>152</v>
      </c>
      <c r="C43" s="80"/>
      <c r="D43" s="80"/>
      <c r="E43" s="80"/>
      <c r="F43" s="81"/>
      <c r="G43" s="21">
        <v>-23459.810971302399</v>
      </c>
      <c r="H43" s="17" t="s">
        <v>4</v>
      </c>
      <c r="I43" s="2"/>
    </row>
    <row r="44" spans="1:9" x14ac:dyDescent="0.25">
      <c r="A44" s="2"/>
      <c r="B44" s="79" t="s">
        <v>153</v>
      </c>
      <c r="C44" s="80"/>
      <c r="D44" s="80"/>
      <c r="E44" s="80"/>
      <c r="F44" s="81"/>
      <c r="G44" s="21">
        <v>-28184.585947136002</v>
      </c>
      <c r="H44" s="17" t="s">
        <v>4</v>
      </c>
      <c r="I44" s="2"/>
    </row>
    <row r="45" spans="1:9" x14ac:dyDescent="0.25">
      <c r="A45" s="2"/>
      <c r="B45" s="91" t="s">
        <v>154</v>
      </c>
      <c r="C45" s="92"/>
      <c r="D45" s="92"/>
      <c r="E45" s="92"/>
      <c r="F45" s="93"/>
      <c r="G45" s="15">
        <f>G40-G39+G42-G41+G44-G43</f>
        <v>-29270.1005758336</v>
      </c>
      <c r="H45" s="16" t="s">
        <v>4</v>
      </c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DFE9" sheet="1" objects="1" scenarios="1"/>
  <mergeCells count="29">
    <mergeCell ref="B43:F43"/>
    <mergeCell ref="B44:F44"/>
    <mergeCell ref="B45:F45"/>
    <mergeCell ref="B38:H38"/>
    <mergeCell ref="B39:F39"/>
    <mergeCell ref="B40:F40"/>
    <mergeCell ref="B41:F41"/>
    <mergeCell ref="B42:F42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25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3491060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1423307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71671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128683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1623661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257389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257389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-1259454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-1259454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621596</v>
      </c>
      <c r="F28" s="25" t="s">
        <v>4</v>
      </c>
      <c r="G28" s="1">
        <f>IF(E28&lt;0,0,-E28)</f>
        <v>-621596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3190654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105070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3295724</v>
      </c>
      <c r="F35" s="25" t="s">
        <v>4</v>
      </c>
      <c r="G35" s="12">
        <f>-E35</f>
        <v>-3295724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-426260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145</v>
      </c>
      <c r="C16" s="86"/>
      <c r="D16" s="86"/>
      <c r="E16" s="87"/>
      <c r="F16" s="100" t="s">
        <v>131</v>
      </c>
      <c r="G16" s="100"/>
      <c r="H16" s="2"/>
    </row>
    <row r="17" spans="1:8" x14ac:dyDescent="0.25">
      <c r="A17" s="2"/>
      <c r="B17" s="79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2017-09-25T07:08:25Z</dcterms:modified>
</cp:coreProperties>
</file>