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3" i="11" l="1"/>
  <c r="F12" i="11"/>
  <c r="F11" i="21" l="1"/>
  <c r="F12" i="21" s="1"/>
  <c r="D11" i="21"/>
  <c r="D12" i="21" l="1"/>
  <c r="K18" i="22" s="1"/>
  <c r="F11" i="20"/>
  <c r="F12" i="20" s="1"/>
  <c r="D11" i="20"/>
  <c r="D12" i="20" s="1"/>
  <c r="E17" i="22" s="1"/>
  <c r="G17" i="22" l="1"/>
  <c r="E20" i="22"/>
  <c r="I17" i="22" l="1"/>
  <c r="G20" i="22"/>
  <c r="G18" i="19"/>
  <c r="G19" i="19" s="1"/>
  <c r="E14" i="22" s="1"/>
  <c r="G12" i="7"/>
  <c r="G14" i="22" l="1"/>
  <c r="E19" i="22"/>
  <c r="E21" i="22"/>
  <c r="I20" i="22"/>
  <c r="K17" i="22"/>
  <c r="E15" i="13"/>
  <c r="F11" i="11"/>
  <c r="F14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5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<sst xmlns="http://schemas.openxmlformats.org/spreadsheetml/2006/main" count="323" uniqueCount="145">
  <si>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</si>
  <si>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</si>
  <si>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</si>
  <si>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</si>
  <si>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</si>
  <si>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</si>
  <si>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</si>
  <si>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</si>
  <si>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</si>
  <si>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</si>
  <si>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</si>
  <si>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</si>
  <si>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</si>
  <si>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</si>
  <si>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</si>
  <si>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</si>
  <si>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</si>
  <si>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</si>
  <si>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</si>
  <si>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</si>
  <si>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</si>
  <si>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</si>
  <si>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</si>
  <si>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</si>
  <si>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</si>
  <si>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</si>
  <si>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</si>
  <si>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</si>
  <si>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</si>
  <si>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</si>
  <si>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</si>
  <si>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</si>
  <si>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</si>
  <si>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</si>
  <si>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</si>
  <si>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</si>
  <si>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</si>
  <si>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</si>
  <si>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</si>
  <si>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</si>
  <si>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</si>
  <si>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</si>
  <si>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</si>
  <si>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</si>
  <si>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</si>
  <si>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</si>
  <si>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</si>
  <si>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</si>
  <si>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</si>
  <si>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</si>
  <si>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</si>
  <si>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</si>
  <si>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</si>
  <si>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</si>
  <si>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</si>
  <si>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</si>
  <si>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</si>
  <si>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</si>
  <si>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</si>
  <si>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</si>
  <si>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</si>
  <si>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</si>
  <si>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</si>
  <si>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</si>
  <si>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</si>
  <si>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</si>
  <si>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</si>
  <si>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</si>
  <si>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</si>
  <si>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</si>
  <si>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</si>
  <si>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</si>
  <si>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</si>
  <si>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</si>
  <si>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</si>
  <si>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</si>
  <si>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</si>
  <si>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</si>
  <si>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</si>
  <si>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</si>
  <si>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</si>
  <si>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</si>
  <si>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</si>
  <si>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</si>
  <si>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</si>
  <si>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</si>
  <si>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</si>
  <si>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</si>
  <si>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</si>
  <si>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</si>
  <si>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</si>
  <si>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</si>
  <si>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</si>
  <si>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</si>
  <si>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</si>
  <si>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</si>
  <si>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</si>
  <si>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</si>
  <si>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</si>
  <si>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</si>
  <si>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</si>
  <si>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</si>
  <si>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</si>
  <si>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</si>
  <si>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</si>
  <si>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</si>
  <si>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</si>
  <si>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</si>
  <si>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</si>
  <si>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</si>
  <si>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</si>
  <si>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</si>
  <si>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</si>
  <si>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</si>
  <si>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</si>
  <si>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</si>
  <si>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</si>
  <si>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Ø110 mm &lt; Ledningsnet ≤ Ø 250 mm</t>
  </si>
  <si>
    <t>SRO anlæg</t>
  </si>
  <si>
    <t>Beluftningsanlæg, iltningstrappe, Mek./EL</t>
  </si>
  <si>
    <t>Køretøjer, entreprenørmaskiner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</si>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</sst>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140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4242547.0169494338</v>
      </c>
      <c r="F9" s="13" t="s">
        <v>4</v>
      </c>
      <c r="G9" s="48">
        <v>4248173.2443742612</v>
      </c>
      <c r="H9" s="13" t="s">
        <v>4</v>
      </c>
      <c r="I9" s="48">
        <v>4254111.97630997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1732592.2494006481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1664435.8477716756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1607654.0355816428</v>
      </c>
      <c r="L12" s="8" t="s">
        <v>4</v>
      </c>
      <c r="M12" s="2"/>
    </row>
    <row r="13" spans="1:13" x14ac:dyDescent="0.25">
      <c r="A13" s="2"/>
      <c r="B13" s="46" t="s">
        <v>144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-213999.99857650511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43699.978277999966</v>
      </c>
      <c r="F14" s="8" t="s">
        <v>4</v>
      </c>
      <c r="G14" s="9">
        <f>E14*(1+$E$25/100)</f>
        <v>44464.72789786497</v>
      </c>
      <c r="H14" s="8" t="s">
        <v>4</v>
      </c>
      <c r="I14" s="9">
        <f>G14*(1+$E$25/100)</f>
        <v>45242.86063607761</v>
      </c>
      <c r="J14" s="8" t="s">
        <v>4</v>
      </c>
      <c r="K14" s="51">
        <f>I14*(1+$E$25/100)</f>
        <v>46034.610697208969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-64526.446666666656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813482.88652804494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764.74961986499943</v>
      </c>
      <c r="F19" s="8" t="s">
        <v>4</v>
      </c>
      <c r="G19" s="42">
        <f>(G17+G14)*($E$25/100)</f>
        <v>778.13273821263704</v>
      </c>
      <c r="H19" s="8" t="s">
        <v>4</v>
      </c>
      <c r="I19" s="42">
        <f>(I17+I14)*($E$25/100)</f>
        <v>791.75006113135828</v>
      </c>
      <c r="J19" s="8" t="s">
        <v>4</v>
      </c>
      <c r="K19" s="42">
        <f>SUM(K10:K14,K17:K18)*($E$25/100)</f>
        <v>84642.543035306735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-55058.428535461178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4287011.7448472986</v>
      </c>
      <c r="F21" s="38" t="s">
        <v>4</v>
      </c>
      <c r="G21" s="49">
        <f>SUM(G9:G20)</f>
        <v>4293416.1050103391</v>
      </c>
      <c r="H21" s="38" t="s">
        <v>4</v>
      </c>
      <c r="I21" s="49">
        <f>SUM(I9:I20)</f>
        <v>4300146.5870071789</v>
      </c>
      <c r="J21" s="38" t="s">
        <v>4</v>
      </c>
      <c r="K21" s="52">
        <f>SUM(K9:K20)</f>
        <v>5615257.2992358943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1644724.3175672148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1580024.4488036169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1526122.31035368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4750871.0767245125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121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122</v>
      </c>
      <c r="C11" s="96"/>
      <c r="D11" s="96"/>
      <c r="E11" s="55">
        <v>7404.7546000000002</v>
      </c>
      <c r="F11" s="17" t="s">
        <v>4</v>
      </c>
      <c r="G11" s="21">
        <v>14883</v>
      </c>
      <c r="H11" s="17" t="s">
        <v>4</v>
      </c>
      <c r="I11" s="2"/>
    </row>
    <row r="12" spans="1:9" x14ac:dyDescent="0.25">
      <c r="A12" s="2"/>
      <c r="B12" s="95" t="s">
        <v>123</v>
      </c>
      <c r="C12" s="96"/>
      <c r="D12" s="96"/>
      <c r="E12" s="55">
        <v>21187.1816</v>
      </c>
      <c r="F12" s="17" t="s">
        <v>4</v>
      </c>
      <c r="G12" s="21">
        <v>101321</v>
      </c>
      <c r="H12" s="17" t="s">
        <v>4</v>
      </c>
      <c r="I12" s="2"/>
    </row>
    <row r="13" spans="1:9" x14ac:dyDescent="0.25">
      <c r="A13" s="2"/>
      <c r="B13" s="95" t="s">
        <v>124</v>
      </c>
      <c r="C13" s="96"/>
      <c r="D13" s="96"/>
      <c r="E13" s="55">
        <v>32399.4126</v>
      </c>
      <c r="F13" s="17" t="s">
        <v>4</v>
      </c>
      <c r="G13" s="21">
        <v>7919</v>
      </c>
      <c r="H13" s="17" t="s">
        <v>4</v>
      </c>
      <c r="I13" s="2"/>
    </row>
    <row r="14" spans="1:9" x14ac:dyDescent="0.25">
      <c r="A14" s="2"/>
      <c r="B14" s="95" t="s">
        <v>125</v>
      </c>
      <c r="C14" s="96"/>
      <c r="D14" s="96"/>
      <c r="E14" s="55">
        <v>1445992.2696</v>
      </c>
      <c r="F14" s="17" t="s">
        <v>4</v>
      </c>
      <c r="G14" s="21">
        <v>1425809</v>
      </c>
      <c r="H14" s="17" t="s">
        <v>4</v>
      </c>
      <c r="I14" s="2"/>
    </row>
    <row r="15" spans="1:9" x14ac:dyDescent="0.25">
      <c r="A15" s="2"/>
      <c r="B15" s="95" t="s">
        <v>126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127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128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42948.381599999964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43699.978277999966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-4071163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-2860706.7566137565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-1210456.2433862435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-403485.41446208116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9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133963</v>
      </c>
      <c r="F10" s="9">
        <f>E10/D10</f>
        <v>1786.1733333333334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10</v>
      </c>
      <c r="E11" s="21">
        <v>103892</v>
      </c>
      <c r="F11" s="9">
        <f t="shared" ref="F11:F14" si="0">E11/D11</f>
        <v>10389.200000000001</v>
      </c>
      <c r="G11" s="17" t="s">
        <v>4</v>
      </c>
      <c r="H11" s="2"/>
    </row>
    <row r="12" spans="1:8" x14ac:dyDescent="0.25">
      <c r="A12" s="2"/>
      <c r="B12" s="43" t="s">
        <v>119</v>
      </c>
      <c r="C12" s="28">
        <v>2016</v>
      </c>
      <c r="D12" s="22">
        <v>25</v>
      </c>
      <c r="E12" s="21">
        <v>1286922</v>
      </c>
      <c r="F12" s="9">
        <f t="shared" si="0"/>
        <v>51476.88</v>
      </c>
      <c r="G12" s="17" t="s">
        <v>4</v>
      </c>
      <c r="H12" s="2"/>
    </row>
    <row r="13" spans="1:8" x14ac:dyDescent="0.25">
      <c r="A13" s="2"/>
      <c r="B13" s="43" t="s">
        <v>118</v>
      </c>
      <c r="C13" s="28">
        <v>2016</v>
      </c>
      <c r="D13" s="22">
        <v>10</v>
      </c>
      <c r="E13" s="21">
        <v>83107</v>
      </c>
      <c r="F13" s="9">
        <f t="shared" si="0"/>
        <v>8310.7000000000007</v>
      </c>
      <c r="G13" s="17" t="s">
        <v>4</v>
      </c>
      <c r="H13" s="2"/>
    </row>
    <row r="14" spans="1:8" x14ac:dyDescent="0.25">
      <c r="A14" s="2"/>
      <c r="B14" s="43" t="s">
        <v>120</v>
      </c>
      <c r="C14" s="28">
        <v>2016</v>
      </c>
      <c r="D14" s="22">
        <v>5</v>
      </c>
      <c r="E14" s="21">
        <v>53598</v>
      </c>
      <c r="F14" s="9">
        <f t="shared" si="0"/>
        <v>10719.6</v>
      </c>
      <c r="G14" s="17" t="s">
        <v>4</v>
      </c>
      <c r="H14" s="2"/>
    </row>
    <row r="15" spans="1:8" x14ac:dyDescent="0.25">
      <c r="A15" s="2"/>
      <c r="B15" s="91" t="s">
        <v>52</v>
      </c>
      <c r="C15" s="92"/>
      <c r="D15" s="92"/>
      <c r="E15" s="93"/>
      <c r="F15" s="15">
        <f>SUM(F10:F14)</f>
        <v>82682.553333333344</v>
      </c>
      <c r="G15" s="16" t="s">
        <v>4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</sheetData>
  <sheetProtection password="DFE9" sheet="1" objects="1" scenarios="1"/>
  <mergeCells count="4">
    <mergeCell ref="B15:E15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135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1572870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1547000</v>
      </c>
      <c r="H10" s="17" t="s">
        <v>4</v>
      </c>
      <c r="I10" s="2"/>
    </row>
    <row r="11" spans="1:9" x14ac:dyDescent="0.25">
      <c r="A11" s="2"/>
      <c r="B11" s="91" t="s">
        <v>136</v>
      </c>
      <c r="C11" s="92"/>
      <c r="D11" s="92"/>
      <c r="E11" s="92"/>
      <c r="F11" s="93"/>
      <c r="G11" s="15">
        <f>G9-G10</f>
        <v>25870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137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-160879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-15000</v>
      </c>
      <c r="H16" s="17" t="s">
        <v>4</v>
      </c>
      <c r="I16" s="2"/>
    </row>
    <row r="17" spans="1:9" x14ac:dyDescent="0.25">
      <c r="A17" s="2"/>
      <c r="B17" s="91" t="s">
        <v>137</v>
      </c>
      <c r="C17" s="92"/>
      <c r="D17" s="92"/>
      <c r="E17" s="92"/>
      <c r="F17" s="93"/>
      <c r="G17" s="15">
        <f>G15-G16</f>
        <v>-145879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138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138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139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139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2016'!F15</f>
        <v>82682.553333333344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27200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55482.553333333344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4420507.8865280449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1210459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114336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18655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44933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1388383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189360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41598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230958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-1661482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-1661482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-42141</v>
      </c>
      <c r="F28" s="25" t="s">
        <v>4</v>
      </c>
      <c r="G28" s="1">
        <f>IF(E28&lt;0,0,-E28)</f>
        <v>0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221164</v>
      </c>
      <c r="F30" s="25" t="s">
        <v>4</v>
      </c>
      <c r="G30" s="12">
        <f>-$E$30</f>
        <v>-221164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3323921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61940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3385861</v>
      </c>
      <c r="F35" s="25" t="s">
        <v>4</v>
      </c>
      <c r="G35" s="12">
        <f>-E35</f>
        <v>-3385861</v>
      </c>
      <c r="H35" s="25" t="s">
        <v>4</v>
      </c>
      <c r="I35" s="2"/>
    </row>
    <row r="36" spans="1:9" x14ac:dyDescent="0.25">
      <c r="A36" s="2"/>
      <c r="B36" s="91" t="s">
        <v>134</v>
      </c>
      <c r="C36" s="92"/>
      <c r="D36" s="92"/>
      <c r="E36" s="92"/>
      <c r="F36" s="93"/>
      <c r="G36" s="15">
        <f>$G$9+$G$28+$G$30+$G$35</f>
        <v>813482.88652804494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132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133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142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143</v>
      </c>
      <c r="C16" s="86"/>
      <c r="D16" s="86"/>
      <c r="E16" s="87"/>
      <c r="F16" s="100" t="s">
        <v>129</v>
      </c>
      <c r="G16" s="100"/>
      <c r="H16" s="2"/>
    </row>
    <row r="17" spans="1:8" x14ac:dyDescent="0.25">
      <c r="A17" s="2"/>
      <c r="B17" s="79" t="s">
        <v>141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130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131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2017-09-13T13:06:29Z</dcterms:modified>
</cp:coreProperties>
</file>