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39" i="11" l="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40" i="11"/>
  <c r="G23" i="22" l="1"/>
  <c r="G30" i="13"/>
  <c r="E35" i="13" l="1"/>
  <c r="G35" i="13" s="1"/>
  <c r="E27" i="13"/>
  <c r="E19" i="13"/>
  <c r="G11" i="12"/>
  <c r="G23" i="12"/>
  <c r="G17" i="12"/>
  <c r="F10" i="11"/>
  <c r="F41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<sst xmlns="http://schemas.openxmlformats.org/spreadsheetml/2006/main" count="353" uniqueCount="166">
  <si>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</si>
  <si>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</si>
  <si>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</si>
  <si>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</si>
  <si>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</si>
  <si>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</si>
  <si>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</si>
  <si>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</si>
  <si>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</si>
  <si>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</si>
  <si>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</si>
  <si>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</si>
  <si>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</si>
  <si>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</si>
  <si>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</si>
  <si>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</si>
  <si>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</si>
  <si>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</si>
  <si>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</si>
  <si>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</si>
  <si>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</si>
  <si>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</si>
  <si>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</si>
  <si>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</si>
  <si>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</si>
  <si>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</si>
  <si>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</si>
  <si>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</si>
  <si>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</si>
  <si>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</si>
  <si>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</si>
  <si>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</si>
  <si>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</si>
  <si>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</si>
  <si>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</si>
  <si>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</si>
  <si>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</si>
  <si>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</si>
  <si>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</si>
  <si>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</si>
  <si>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</si>
  <si>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</si>
  <si>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</si>
  <si>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</si>
  <si>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</si>
  <si>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</si>
  <si>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</si>
  <si>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</si>
  <si>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</si>
  <si>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</si>
  <si>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</si>
  <si>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</si>
  <si>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</si>
  <si>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</si>
  <si>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</si>
  <si>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</si>
  <si>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</si>
  <si>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</si>
  <si>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</si>
  <si>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</si>
  <si>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</si>
  <si>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</si>
  <si>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</si>
  <si>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</si>
  <si>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</si>
  <si>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</si>
  <si>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</si>
  <si>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</si>
  <si>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</si>
  <si>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</si>
  <si>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</si>
  <si>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</si>
  <si>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</si>
  <si>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</si>
  <si>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</si>
  <si>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</si>
  <si>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</si>
  <si>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</si>
  <si>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</si>
  <si>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</si>
  <si>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</si>
  <si>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</si>
  <si>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</si>
  <si>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</si>
  <si>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</si>
  <si>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</si>
  <si>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</si>
  <si>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</si>
  <si>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</si>
  <si>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</si>
  <si>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</si>
  <si>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</si>
  <si>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</si>
  <si>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</si>
  <si>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</si>
  <si>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</si>
  <si>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</si>
  <si>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</si>
  <si>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</si>
  <si>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</si>
  <si>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</si>
  <si>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</si>
  <si>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</si>
  <si>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</si>
  <si>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</si>
  <si>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</si>
  <si>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</si>
  <si>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</si>
  <si>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</si>
  <si>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</si>
  <si>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</si>
  <si>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</si>
  <si>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</si>
  <si>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</si>
  <si>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</si>
  <si>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</si>
  <si>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</si>
  <si>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</si>
  <si>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 50mm &lt; Ledningsnet ≤ Ø110 mm</t>
  </si>
  <si>
    <t>Afregningsmålere, elektroniske ≤ Ø 110mm (Qn 10)</t>
  </si>
  <si>
    <t>Ventiler på Ø 50mm &lt; Ledningsnet ≤ Ø110 mm</t>
  </si>
  <si>
    <t>SRO-anlæg, vandværk</t>
  </si>
  <si>
    <t>IT-system software</t>
  </si>
  <si>
    <t>Ø110 mm &lt; Ledningsnet ≤ Ø 250 mm</t>
  </si>
  <si>
    <t>Pumpestation (inkl. evt. hydrofor)/trykforøger, Konstruktioner</t>
  </si>
  <si>
    <t>Pumpestation (inkl. evt. hydrofor)/trykforøger, Mek./EL</t>
  </si>
  <si>
    <t>SRO-brønd/kvarterbrønd/sektionsbrønd, SRO</t>
  </si>
  <si>
    <t>Etageareal vandbehandlingsbygning</t>
  </si>
  <si>
    <t>Beluftningsanlæg, ren ilt</t>
  </si>
  <si>
    <t>Filteranlæg, trykfiltre, dobbelt filtrering</t>
  </si>
  <si>
    <t>Rentvandsbeholder  insitu støbt</t>
  </si>
  <si>
    <t>Udpumpningsanlæg, rentvandspumper på vandværk</t>
  </si>
  <si>
    <t>Skyllevand-/slamhåndteringsanlæg - lukkede betonbeholdere</t>
  </si>
  <si>
    <t>Elanlæg - vandværk</t>
  </si>
  <si>
    <t>Beluftningsanlæg, bundbeluftbning, Kontruktioner</t>
  </si>
  <si>
    <t>Beluftningsanlæg, bundbeluftbning, Mek./EL</t>
  </si>
  <si>
    <t>Køretøjer, store lastvogne (&gt; 3.500 kg.)</t>
  </si>
  <si>
    <t>Køretøjer, små lastvogne (&lt; 3.500 kg.)</t>
  </si>
  <si>
    <t>Køretøjer, entreprenørmaskiner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</si>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</sst>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161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40780493.257519878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10813073.553327717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13910136.056162043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17838258.836211156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164</v>
      </c>
      <c r="C13" s="43"/>
      <c r="D13" s="44"/>
      <c r="E13" s="40" t="s">
        <v>101</v>
      </c>
      <c r="F13" s="8" t="s">
        <v>4</v>
      </c>
      <c r="G13" s="41">
        <v>-822424.41479118913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163</v>
      </c>
      <c r="C14" s="55"/>
      <c r="D14" s="56"/>
      <c r="E14" s="40" t="s">
        <v>101</v>
      </c>
      <c r="F14" s="8" t="s">
        <v>4</v>
      </c>
      <c r="G14" s="41">
        <v>-650616.65577671863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-1738138.2529059988</v>
      </c>
      <c r="F15" s="8" t="s">
        <v>4</v>
      </c>
      <c r="G15" s="47">
        <f>E15*(1+E30/100)</f>
        <v>-1768555.672331854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794066.33333333326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4999054.0236791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147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-30417.41942585498</v>
      </c>
      <c r="F23" s="8" t="s">
        <v>4</v>
      </c>
      <c r="G23" s="41">
        <f>SUM(G10:G15,G18:G22)*$E$30/100</f>
        <v>688097.75479902013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-442110.33949030796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-396163.62674069928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294621.20723104058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39011937.585188024</v>
      </c>
      <c r="F27" s="38" t="s">
        <v>4</v>
      </c>
      <c r="G27" s="51">
        <f>SUM(G10:G26)</f>
        <v>45257437.055612639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154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155</v>
      </c>
      <c r="C31" s="80"/>
      <c r="D31" s="81"/>
      <c r="E31" s="52">
        <v>1.6746115240367874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156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10627099.315309795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13670895.386891441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17531458.315686639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41829453.017887875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139</v>
      </c>
      <c r="C10" s="96"/>
      <c r="D10" s="96"/>
      <c r="E10" s="53">
        <v>891200.52</v>
      </c>
      <c r="F10" s="17" t="s">
        <v>4</v>
      </c>
      <c r="G10" s="21">
        <v>894600</v>
      </c>
      <c r="H10" s="17" t="s">
        <v>4</v>
      </c>
      <c r="I10" s="2"/>
    </row>
    <row r="11" spans="1:9" x14ac:dyDescent="0.25">
      <c r="A11" s="2"/>
      <c r="B11" s="95" t="s">
        <v>140</v>
      </c>
      <c r="C11" s="96"/>
      <c r="D11" s="96"/>
      <c r="E11" s="53">
        <v>177156.2384</v>
      </c>
      <c r="F11" s="17" t="s">
        <v>4</v>
      </c>
      <c r="G11" s="21">
        <v>168388</v>
      </c>
      <c r="H11" s="17" t="s">
        <v>4</v>
      </c>
      <c r="I11" s="2"/>
    </row>
    <row r="12" spans="1:9" x14ac:dyDescent="0.25">
      <c r="A12" s="2"/>
      <c r="B12" s="95" t="s">
        <v>141</v>
      </c>
      <c r="C12" s="96"/>
      <c r="D12" s="96"/>
      <c r="E12" s="53">
        <v>2059387.4765999999</v>
      </c>
      <c r="F12" s="17" t="s">
        <v>4</v>
      </c>
      <c r="G12" s="21">
        <v>1051306</v>
      </c>
      <c r="H12" s="17" t="s">
        <v>4</v>
      </c>
      <c r="I12" s="2"/>
    </row>
    <row r="13" spans="1:9" x14ac:dyDescent="0.25">
      <c r="A13" s="2"/>
      <c r="B13" s="95" t="s">
        <v>142</v>
      </c>
      <c r="C13" s="96"/>
      <c r="D13" s="96"/>
      <c r="E13" s="53">
        <v>32399.4126</v>
      </c>
      <c r="F13" s="17" t="s">
        <v>4</v>
      </c>
      <c r="G13" s="21">
        <v>55369</v>
      </c>
      <c r="H13" s="17" t="s">
        <v>4</v>
      </c>
      <c r="I13" s="2"/>
    </row>
    <row r="14" spans="1:9" x14ac:dyDescent="0.25">
      <c r="A14" s="2"/>
      <c r="B14" s="95" t="s">
        <v>143</v>
      </c>
      <c r="C14" s="96"/>
      <c r="D14" s="96"/>
      <c r="E14" s="53">
        <v>14151457.3356</v>
      </c>
      <c r="F14" s="17" t="s">
        <v>4</v>
      </c>
      <c r="G14" s="21">
        <v>13433694</v>
      </c>
      <c r="H14" s="17" t="s">
        <v>4</v>
      </c>
      <c r="I14" s="2"/>
    </row>
    <row r="15" spans="1:9" x14ac:dyDescent="0.25">
      <c r="A15" s="2"/>
      <c r="B15" s="95" t="s">
        <v>144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145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146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-1708243.9831999987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-1738138.2529059988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1761529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877665.37830687826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883863.62169312174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294621.20723104058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75</v>
      </c>
      <c r="E10" s="21">
        <v>210889</v>
      </c>
      <c r="F10" s="9">
        <f>E10/D10</f>
        <v>2811.8533333333335</v>
      </c>
      <c r="G10" s="17" t="s">
        <v>4</v>
      </c>
      <c r="H10" s="2"/>
    </row>
    <row r="11" spans="1:8" ht="26.25" x14ac:dyDescent="0.25">
      <c r="A11" s="2"/>
      <c r="B11" s="42" t="s">
        <v>119</v>
      </c>
      <c r="C11" s="28">
        <v>2016</v>
      </c>
      <c r="D11" s="22">
        <v>10</v>
      </c>
      <c r="E11" s="21">
        <v>2484085</v>
      </c>
      <c r="F11" s="9">
        <f t="shared" ref="F11:F40" si="0">E11/D11</f>
        <v>248408.5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75</v>
      </c>
      <c r="E12" s="21">
        <v>239672</v>
      </c>
      <c r="F12" s="9">
        <f t="shared" si="0"/>
        <v>3195.6266666666666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10</v>
      </c>
      <c r="E13" s="21">
        <v>166383</v>
      </c>
      <c r="F13" s="9">
        <f t="shared" si="0"/>
        <v>16638.3</v>
      </c>
      <c r="G13" s="17" t="s">
        <v>4</v>
      </c>
      <c r="H13" s="2"/>
    </row>
    <row r="14" spans="1:8" x14ac:dyDescent="0.25">
      <c r="A14" s="2"/>
      <c r="B14" s="42" t="s">
        <v>121</v>
      </c>
      <c r="C14" s="28">
        <v>2016</v>
      </c>
      <c r="D14" s="22">
        <v>10</v>
      </c>
      <c r="E14" s="21">
        <v>226341</v>
      </c>
      <c r="F14" s="9">
        <f t="shared" si="0"/>
        <v>22634.1</v>
      </c>
      <c r="G14" s="17" t="s">
        <v>4</v>
      </c>
      <c r="H14" s="2"/>
    </row>
    <row r="15" spans="1:8" x14ac:dyDescent="0.25">
      <c r="A15" s="2"/>
      <c r="B15" s="42" t="s">
        <v>118</v>
      </c>
      <c r="C15" s="28">
        <v>2016</v>
      </c>
      <c r="D15" s="22">
        <v>75</v>
      </c>
      <c r="E15" s="21">
        <v>11161</v>
      </c>
      <c r="F15" s="9">
        <f t="shared" si="0"/>
        <v>148.81333333333333</v>
      </c>
      <c r="G15" s="17" t="s">
        <v>4</v>
      </c>
      <c r="H15" s="2"/>
    </row>
    <row r="16" spans="1:8" x14ac:dyDescent="0.25">
      <c r="A16" s="2"/>
      <c r="B16" s="42" t="s">
        <v>122</v>
      </c>
      <c r="C16" s="28">
        <v>2016</v>
      </c>
      <c r="D16" s="22">
        <v>5</v>
      </c>
      <c r="E16" s="21">
        <v>193115</v>
      </c>
      <c r="F16" s="9">
        <f t="shared" si="0"/>
        <v>38623</v>
      </c>
      <c r="G16" s="17" t="s">
        <v>4</v>
      </c>
      <c r="H16" s="2"/>
    </row>
    <row r="17" spans="1:8" x14ac:dyDescent="0.25">
      <c r="A17" s="2"/>
      <c r="B17" s="42" t="s">
        <v>118</v>
      </c>
      <c r="C17" s="28">
        <v>2016</v>
      </c>
      <c r="D17" s="22">
        <v>75</v>
      </c>
      <c r="E17" s="21">
        <v>348615</v>
      </c>
      <c r="F17" s="9">
        <f t="shared" si="0"/>
        <v>4648.2</v>
      </c>
      <c r="G17" s="17" t="s">
        <v>4</v>
      </c>
      <c r="H17" s="2"/>
    </row>
    <row r="18" spans="1:8" x14ac:dyDescent="0.25">
      <c r="A18" s="2"/>
      <c r="B18" s="42" t="s">
        <v>118</v>
      </c>
      <c r="C18" s="28">
        <v>2016</v>
      </c>
      <c r="D18" s="22">
        <v>75</v>
      </c>
      <c r="E18" s="21">
        <v>482221</v>
      </c>
      <c r="F18" s="9">
        <f t="shared" si="0"/>
        <v>6429.6133333333337</v>
      </c>
      <c r="G18" s="17" t="s">
        <v>4</v>
      </c>
      <c r="H18" s="2"/>
    </row>
    <row r="19" spans="1:8" x14ac:dyDescent="0.25">
      <c r="A19" s="2"/>
      <c r="B19" s="42" t="s">
        <v>123</v>
      </c>
      <c r="C19" s="28">
        <v>2016</v>
      </c>
      <c r="D19" s="22">
        <v>75</v>
      </c>
      <c r="E19" s="21">
        <v>288351</v>
      </c>
      <c r="F19" s="9">
        <f t="shared" si="0"/>
        <v>3844.68</v>
      </c>
      <c r="G19" s="17" t="s">
        <v>4</v>
      </c>
      <c r="H19" s="2"/>
    </row>
    <row r="20" spans="1:8" x14ac:dyDescent="0.25">
      <c r="A20" s="2"/>
      <c r="B20" s="42" t="s">
        <v>118</v>
      </c>
      <c r="C20" s="28">
        <v>2016</v>
      </c>
      <c r="D20" s="22">
        <v>75</v>
      </c>
      <c r="E20" s="21">
        <v>110234</v>
      </c>
      <c r="F20" s="9">
        <f t="shared" si="0"/>
        <v>1469.7866666666666</v>
      </c>
      <c r="G20" s="17" t="s">
        <v>4</v>
      </c>
      <c r="H20" s="2"/>
    </row>
    <row r="21" spans="1:8" x14ac:dyDescent="0.25">
      <c r="A21" s="2"/>
      <c r="B21" s="42" t="s">
        <v>118</v>
      </c>
      <c r="C21" s="28">
        <v>2016</v>
      </c>
      <c r="D21" s="22">
        <v>75</v>
      </c>
      <c r="E21" s="21">
        <v>64131</v>
      </c>
      <c r="F21" s="9">
        <f t="shared" si="0"/>
        <v>855.08</v>
      </c>
      <c r="G21" s="17" t="s">
        <v>4</v>
      </c>
      <c r="H21" s="2"/>
    </row>
    <row r="22" spans="1:8" x14ac:dyDescent="0.25">
      <c r="A22" s="2"/>
      <c r="B22" s="42" t="s">
        <v>118</v>
      </c>
      <c r="C22" s="28">
        <v>2016</v>
      </c>
      <c r="D22" s="22">
        <v>75</v>
      </c>
      <c r="E22" s="21">
        <v>1056282</v>
      </c>
      <c r="F22" s="9">
        <f t="shared" si="0"/>
        <v>14083.76</v>
      </c>
      <c r="G22" s="17" t="s">
        <v>4</v>
      </c>
      <c r="H22" s="2"/>
    </row>
    <row r="23" spans="1:8" x14ac:dyDescent="0.25">
      <c r="A23" s="2"/>
      <c r="B23" s="42" t="s">
        <v>122</v>
      </c>
      <c r="C23" s="28">
        <v>2016</v>
      </c>
      <c r="D23" s="22">
        <v>5</v>
      </c>
      <c r="E23" s="21">
        <v>134958</v>
      </c>
      <c r="F23" s="9">
        <f t="shared" si="0"/>
        <v>26991.599999999999</v>
      </c>
      <c r="G23" s="17" t="s">
        <v>4</v>
      </c>
      <c r="H23" s="2"/>
    </row>
    <row r="24" spans="1:8" ht="26.25" x14ac:dyDescent="0.25">
      <c r="A24" s="2"/>
      <c r="B24" s="42" t="s">
        <v>124</v>
      </c>
      <c r="C24" s="28">
        <v>2016</v>
      </c>
      <c r="D24" s="22">
        <v>50</v>
      </c>
      <c r="E24" s="21">
        <v>358000</v>
      </c>
      <c r="F24" s="9">
        <f t="shared" si="0"/>
        <v>7160</v>
      </c>
      <c r="G24" s="17" t="s">
        <v>4</v>
      </c>
      <c r="H24" s="2"/>
    </row>
    <row r="25" spans="1:8" ht="26.25" x14ac:dyDescent="0.25">
      <c r="A25" s="2"/>
      <c r="B25" s="42" t="s">
        <v>125</v>
      </c>
      <c r="C25" s="28">
        <v>2016</v>
      </c>
      <c r="D25" s="22">
        <v>25</v>
      </c>
      <c r="E25" s="21">
        <v>491607</v>
      </c>
      <c r="F25" s="9">
        <f t="shared" si="0"/>
        <v>19664.28</v>
      </c>
      <c r="G25" s="17" t="s">
        <v>4</v>
      </c>
      <c r="H25" s="2"/>
    </row>
    <row r="26" spans="1:8" x14ac:dyDescent="0.25">
      <c r="A26" s="2"/>
      <c r="B26" s="42" t="s">
        <v>126</v>
      </c>
      <c r="C26" s="28">
        <v>2016</v>
      </c>
      <c r="D26" s="22">
        <v>10</v>
      </c>
      <c r="E26" s="21">
        <v>154145</v>
      </c>
      <c r="F26" s="9">
        <f t="shared" si="0"/>
        <v>15414.5</v>
      </c>
      <c r="G26" s="17" t="s">
        <v>4</v>
      </c>
      <c r="H26" s="2"/>
    </row>
    <row r="27" spans="1:8" x14ac:dyDescent="0.25">
      <c r="A27" s="2"/>
      <c r="B27" s="42" t="s">
        <v>127</v>
      </c>
      <c r="C27" s="28">
        <v>2016</v>
      </c>
      <c r="D27" s="22">
        <v>75</v>
      </c>
      <c r="E27" s="21">
        <v>9040142</v>
      </c>
      <c r="F27" s="9">
        <f t="shared" si="0"/>
        <v>120535.22666666667</v>
      </c>
      <c r="G27" s="17" t="s">
        <v>4</v>
      </c>
      <c r="H27" s="2"/>
    </row>
    <row r="28" spans="1:8" x14ac:dyDescent="0.25">
      <c r="A28" s="2"/>
      <c r="B28" s="42" t="s">
        <v>128</v>
      </c>
      <c r="C28" s="28">
        <v>2016</v>
      </c>
      <c r="D28" s="22">
        <v>25</v>
      </c>
      <c r="E28" s="21">
        <v>1178374</v>
      </c>
      <c r="F28" s="9">
        <f t="shared" si="0"/>
        <v>47134.96</v>
      </c>
      <c r="G28" s="17" t="s">
        <v>4</v>
      </c>
      <c r="H28" s="2"/>
    </row>
    <row r="29" spans="1:8" x14ac:dyDescent="0.25">
      <c r="A29" s="2"/>
      <c r="B29" s="42" t="s">
        <v>129</v>
      </c>
      <c r="C29" s="28">
        <v>2016</v>
      </c>
      <c r="D29" s="22">
        <v>25</v>
      </c>
      <c r="E29" s="21">
        <v>6875478</v>
      </c>
      <c r="F29" s="9">
        <f t="shared" si="0"/>
        <v>275019.12</v>
      </c>
      <c r="G29" s="17" t="s">
        <v>4</v>
      </c>
      <c r="H29" s="2"/>
    </row>
    <row r="30" spans="1:8" x14ac:dyDescent="0.25">
      <c r="A30" s="2"/>
      <c r="B30" s="42" t="s">
        <v>130</v>
      </c>
      <c r="C30" s="28">
        <v>2016</v>
      </c>
      <c r="D30" s="22">
        <v>50</v>
      </c>
      <c r="E30" s="21">
        <v>4288038</v>
      </c>
      <c r="F30" s="9">
        <f t="shared" si="0"/>
        <v>85760.76</v>
      </c>
      <c r="G30" s="17" t="s">
        <v>4</v>
      </c>
      <c r="H30" s="2"/>
    </row>
    <row r="31" spans="1:8" ht="26.25" x14ac:dyDescent="0.25">
      <c r="A31" s="2"/>
      <c r="B31" s="42" t="s">
        <v>131</v>
      </c>
      <c r="C31" s="28">
        <v>2016</v>
      </c>
      <c r="D31" s="22">
        <v>25</v>
      </c>
      <c r="E31" s="21">
        <v>1002591</v>
      </c>
      <c r="F31" s="9">
        <f t="shared" si="0"/>
        <v>40103.64</v>
      </c>
      <c r="G31" s="17" t="s">
        <v>4</v>
      </c>
      <c r="H31" s="2"/>
    </row>
    <row r="32" spans="1:8" ht="26.25" x14ac:dyDescent="0.25">
      <c r="A32" s="2"/>
      <c r="B32" s="42" t="s">
        <v>132</v>
      </c>
      <c r="C32" s="28">
        <v>2016</v>
      </c>
      <c r="D32" s="22">
        <v>50</v>
      </c>
      <c r="E32" s="21">
        <v>1269742</v>
      </c>
      <c r="F32" s="9">
        <f t="shared" si="0"/>
        <v>25394.84</v>
      </c>
      <c r="G32" s="17" t="s">
        <v>4</v>
      </c>
      <c r="H32" s="2"/>
    </row>
    <row r="33" spans="1:8" x14ac:dyDescent="0.25">
      <c r="A33" s="2"/>
      <c r="B33" s="42" t="s">
        <v>133</v>
      </c>
      <c r="C33" s="28">
        <v>2016</v>
      </c>
      <c r="D33" s="22">
        <v>25</v>
      </c>
      <c r="E33" s="21">
        <v>2379416</v>
      </c>
      <c r="F33" s="9">
        <f t="shared" si="0"/>
        <v>95176.639999999999</v>
      </c>
      <c r="G33" s="17" t="s">
        <v>4</v>
      </c>
      <c r="H33" s="2"/>
    </row>
    <row r="34" spans="1:8" x14ac:dyDescent="0.25">
      <c r="A34" s="2"/>
      <c r="B34" s="42" t="s">
        <v>121</v>
      </c>
      <c r="C34" s="28">
        <v>2016</v>
      </c>
      <c r="D34" s="22">
        <v>10</v>
      </c>
      <c r="E34" s="21">
        <v>1319405</v>
      </c>
      <c r="F34" s="9">
        <f t="shared" si="0"/>
        <v>131940.5</v>
      </c>
      <c r="G34" s="17" t="s">
        <v>4</v>
      </c>
      <c r="H34" s="2"/>
    </row>
    <row r="35" spans="1:8" x14ac:dyDescent="0.25">
      <c r="A35" s="2"/>
      <c r="B35" s="42" t="s">
        <v>123</v>
      </c>
      <c r="C35" s="28">
        <v>2016</v>
      </c>
      <c r="D35" s="22">
        <v>75</v>
      </c>
      <c r="E35" s="21">
        <v>1043222</v>
      </c>
      <c r="F35" s="9">
        <f t="shared" si="0"/>
        <v>13909.626666666667</v>
      </c>
      <c r="G35" s="17" t="s">
        <v>4</v>
      </c>
      <c r="H35" s="2"/>
    </row>
    <row r="36" spans="1:8" ht="26.25" x14ac:dyDescent="0.25">
      <c r="A36" s="2"/>
      <c r="B36" s="42" t="s">
        <v>134</v>
      </c>
      <c r="C36" s="28">
        <v>2016</v>
      </c>
      <c r="D36" s="22">
        <v>50</v>
      </c>
      <c r="E36" s="21">
        <v>1206307</v>
      </c>
      <c r="F36" s="9">
        <f t="shared" si="0"/>
        <v>24126.14</v>
      </c>
      <c r="G36" s="17" t="s">
        <v>4</v>
      </c>
      <c r="H36" s="2"/>
    </row>
    <row r="37" spans="1:8" x14ac:dyDescent="0.25">
      <c r="A37" s="2"/>
      <c r="B37" s="42" t="s">
        <v>135</v>
      </c>
      <c r="C37" s="28">
        <v>2016</v>
      </c>
      <c r="D37" s="22">
        <v>25</v>
      </c>
      <c r="E37" s="21">
        <v>363523</v>
      </c>
      <c r="F37" s="9">
        <f t="shared" si="0"/>
        <v>14540.92</v>
      </c>
      <c r="G37" s="17" t="s">
        <v>4</v>
      </c>
      <c r="H37" s="2"/>
    </row>
    <row r="38" spans="1:8" x14ac:dyDescent="0.25">
      <c r="A38" s="2"/>
      <c r="B38" s="42" t="s">
        <v>136</v>
      </c>
      <c r="C38" s="28">
        <v>2016</v>
      </c>
      <c r="D38" s="22">
        <v>5</v>
      </c>
      <c r="E38" s="21">
        <v>11900</v>
      </c>
      <c r="F38" s="9">
        <f t="shared" si="0"/>
        <v>2380</v>
      </c>
      <c r="G38" s="17" t="s">
        <v>4</v>
      </c>
      <c r="H38" s="2"/>
    </row>
    <row r="39" spans="1:8" x14ac:dyDescent="0.25">
      <c r="A39" s="2"/>
      <c r="B39" s="42" t="s">
        <v>137</v>
      </c>
      <c r="C39" s="28">
        <v>2016</v>
      </c>
      <c r="D39" s="22">
        <v>5</v>
      </c>
      <c r="E39" s="21">
        <v>50000</v>
      </c>
      <c r="F39" s="9">
        <f t="shared" si="0"/>
        <v>10000</v>
      </c>
      <c r="G39" s="17" t="s">
        <v>4</v>
      </c>
      <c r="H39" s="2"/>
    </row>
    <row r="40" spans="1:8" x14ac:dyDescent="0.25">
      <c r="A40" s="2"/>
      <c r="B40" s="42" t="s">
        <v>138</v>
      </c>
      <c r="C40" s="28">
        <v>2016</v>
      </c>
      <c r="D40" s="22">
        <v>5</v>
      </c>
      <c r="E40" s="21">
        <v>270478</v>
      </c>
      <c r="F40" s="9">
        <f t="shared" si="0"/>
        <v>54095.6</v>
      </c>
      <c r="G40" s="17" t="s">
        <v>4</v>
      </c>
      <c r="H40" s="2"/>
    </row>
    <row r="41" spans="1:8" x14ac:dyDescent="0.25">
      <c r="A41" s="2"/>
      <c r="B41" s="91" t="s">
        <v>54</v>
      </c>
      <c r="C41" s="92"/>
      <c r="D41" s="92"/>
      <c r="E41" s="93"/>
      <c r="F41" s="15">
        <f>SUM(F10:F40)</f>
        <v>1373139.6666666665</v>
      </c>
      <c r="G41" s="16" t="s">
        <v>4</v>
      </c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</sheetData>
  <sheetProtection password="DFE9" sheet="1" objects="1" scenarios="1"/>
  <mergeCells count="4">
    <mergeCell ref="B41:E4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157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15740437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15076090</v>
      </c>
      <c r="H10" s="17" t="s">
        <v>4</v>
      </c>
      <c r="I10" s="2"/>
    </row>
    <row r="11" spans="1:9" x14ac:dyDescent="0.25">
      <c r="A11" s="2"/>
      <c r="B11" s="91" t="s">
        <v>158</v>
      </c>
      <c r="C11" s="92"/>
      <c r="D11" s="92"/>
      <c r="E11" s="92"/>
      <c r="F11" s="93"/>
      <c r="G11" s="15">
        <f>G9-G10</f>
        <v>664347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159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267378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516465</v>
      </c>
      <c r="H16" s="17" t="s">
        <v>4</v>
      </c>
      <c r="I16" s="2"/>
    </row>
    <row r="17" spans="1:9" x14ac:dyDescent="0.25">
      <c r="A17" s="2"/>
      <c r="B17" s="91" t="s">
        <v>159</v>
      </c>
      <c r="C17" s="92"/>
      <c r="D17" s="92"/>
      <c r="E17" s="92"/>
      <c r="F17" s="93"/>
      <c r="G17" s="15">
        <f>G15-G16</f>
        <v>-249087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160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644000</v>
      </c>
      <c r="H22" s="17" t="s">
        <v>4</v>
      </c>
      <c r="I22" s="2"/>
    </row>
    <row r="23" spans="1:9" x14ac:dyDescent="0.25">
      <c r="A23" s="2"/>
      <c r="B23" s="91" t="s">
        <v>160</v>
      </c>
      <c r="C23" s="92"/>
      <c r="D23" s="92"/>
      <c r="E23" s="92"/>
      <c r="F23" s="93"/>
      <c r="G23" s="15">
        <f>G21-G22</f>
        <v>-644000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2016'!F41</f>
        <v>1373139.6666666665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350333.33333333331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1022806.3333333333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40879148.0236791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8756853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1860606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934842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1264933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12817234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848350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145000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993350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-500125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-18698483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-173446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-19372054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-5561470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1069768</v>
      </c>
      <c r="F30" s="25" t="s">
        <v>4</v>
      </c>
      <c r="G30" s="12">
        <f>-$E$30</f>
        <v>-1069768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34529738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280588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34810326</v>
      </c>
      <c r="F35" s="25" t="s">
        <v>4</v>
      </c>
      <c r="G35" s="12">
        <f>-E35</f>
        <v>-34810326</v>
      </c>
      <c r="H35" s="25" t="s">
        <v>4</v>
      </c>
      <c r="I35" s="2"/>
    </row>
    <row r="36" spans="1:9" x14ac:dyDescent="0.25">
      <c r="A36" s="2"/>
      <c r="B36" s="91" t="s">
        <v>153</v>
      </c>
      <c r="C36" s="92"/>
      <c r="D36" s="92"/>
      <c r="E36" s="92"/>
      <c r="F36" s="93"/>
      <c r="G36" s="15">
        <f>$G$9+$G$28+$G$30+$G$35</f>
        <v>4999054.0236791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151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152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147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165</v>
      </c>
      <c r="C16" s="85"/>
      <c r="D16" s="85"/>
      <c r="E16" s="86"/>
      <c r="F16" s="100" t="s">
        <v>148</v>
      </c>
      <c r="G16" s="100"/>
      <c r="H16" s="2"/>
    </row>
    <row r="17" spans="1:8" x14ac:dyDescent="0.25">
      <c r="A17" s="2"/>
      <c r="B17" s="79" t="s">
        <v>162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149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150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2017-09-13T12:26:10Z</dcterms:modified>
</cp:coreProperties>
</file>