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C6" i="16"/>
  <c r="J3" i="24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<sst xmlns="http://schemas.openxmlformats.org/spreadsheetml/2006/main" count="109" uniqueCount="74">
  <si>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</si>
  <si>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</si>
  <si>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</si>
  <si>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</si>
  <si>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</si>
  <si>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</si>
  <si>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</si>
  <si>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</si>
  <si>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</si>
  <si>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</si>
  <si>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</si>
  <si>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</si>
  <si>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</si>
  <si>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</si>
  <si>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</si>
  <si>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</si>
  <si>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</si>
  <si>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</si>
  <si>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</si>
  <si>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</si>
  <si>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</si>
  <si>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</si>
  <si>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Vandprøver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</si>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</sst>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768708.80946672976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17105.430943999996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31192.612474666665</v>
      </c>
      <c r="C4" t="s">
        <v>11</v>
      </c>
    </row>
    <row r="5" spans="1:3" s="26" customFormat="1" x14ac:dyDescent="0.25">
      <c r="A5" s="3" t="s">
        <v>12</v>
      </c>
      <c r="B5" s="48">
        <f>SUM(B2:B4)</f>
        <v>817006.85288539645</v>
      </c>
      <c r="C5" s="62" t="s">
        <v>11</v>
      </c>
    </row>
    <row r="6" spans="1:3" x14ac:dyDescent="0.25">
      <c r="A6" s="47" t="s">
        <v>0</v>
      </c>
      <c r="B6" s="38">
        <f>Investeringer!E3</f>
        <v>995270.08337324578</v>
      </c>
      <c r="C6" s="23" t="s">
        <v>11</v>
      </c>
    </row>
    <row r="7" spans="1:3" x14ac:dyDescent="0.25">
      <c r="A7" s="4" t="s">
        <v>1</v>
      </c>
      <c r="B7" s="35">
        <f>Investeringer!F3</f>
        <v>138027.42410615063</v>
      </c>
      <c r="C7" t="s">
        <v>11</v>
      </c>
    </row>
    <row r="8" spans="1:3" x14ac:dyDescent="0.25">
      <c r="A8" s="4" t="s">
        <v>2</v>
      </c>
      <c r="B8" s="35">
        <f>Investeringer!G3</f>
        <v>16904.301345111428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0</v>
      </c>
      <c r="C9" t="s">
        <v>11</v>
      </c>
    </row>
    <row r="10" spans="1:3" s="22" customFormat="1" x14ac:dyDescent="0.25">
      <c r="A10" s="3" t="s">
        <v>47</v>
      </c>
      <c r="B10" s="48">
        <f>SUM(B6:B9)</f>
        <v>1150201.8088245078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1585799</v>
      </c>
      <c r="C11" t="s">
        <v>11</v>
      </c>
    </row>
    <row r="12" spans="1:3" s="22" customFormat="1" x14ac:dyDescent="0.25">
      <c r="A12" s="3" t="s">
        <v>67</v>
      </c>
      <c r="B12" s="48">
        <f>SUM(B11:B11)</f>
        <v>1585799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3553007.6617099042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3584457.9617493679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905798</v>
      </c>
      <c r="C2" s="49">
        <v>7175</v>
      </c>
      <c r="D2" s="49">
        <f>B2+C2</f>
        <v>912973</v>
      </c>
      <c r="E2" s="50">
        <f>D2</f>
        <v>912973</v>
      </c>
      <c r="F2" s="49">
        <v>768708.80946672976</v>
      </c>
      <c r="G2" s="49">
        <v>0</v>
      </c>
      <c r="H2" s="49">
        <f>F2-G2</f>
        <v>768708.80946672976</v>
      </c>
      <c r="I2" s="49">
        <f>AVERAGEIF(E2:E4,"&lt;&gt;0")</f>
        <v>813510.20307733316</v>
      </c>
      <c r="J2" s="49">
        <v>768709.07836685982</v>
      </c>
      <c r="K2" s="39">
        <f>IF(H2&gt;I2,IF(I2&gt;J2,I2,J2),H2)</f>
        <v>768708.80946672976</v>
      </c>
    </row>
    <row r="3" spans="1:11" s="23" customFormat="1" x14ac:dyDescent="0.25">
      <c r="A3" s="28">
        <v>2014</v>
      </c>
      <c r="B3" s="49">
        <v>781290</v>
      </c>
      <c r="C3" s="49"/>
      <c r="D3" s="49">
        <f t="shared" ref="D3:D4" si="0">B3+C3</f>
        <v>781290</v>
      </c>
      <c r="E3" s="50">
        <f>D3*Pristalsregulering!C7</f>
        <v>781915.03199999989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734036</v>
      </c>
      <c r="C4" s="49"/>
      <c r="D4" s="49">
        <f t="shared" si="0"/>
        <v>734036</v>
      </c>
      <c r="E4" s="50">
        <f>D4*Pristalsregulering!$C$6*Pristalsregulering!$C$7</f>
        <v>745642.57723199984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87" width="0" hidden="1" customWidth="1"/>
    <col min="88" max="88" width="9.140625" hidden="1" customWidth="1"/>
    <col min="89" max="117" width="0" hidden="1" customWidth="1"/>
    <col min="118" max="118" width="9.140625" hidden="1" customWidth="1"/>
    <col min="119" max="199" width="0" hidden="1" customWidth="1"/>
    <col min="200" max="200" width="9.140625" hidden="1" customWidth="1"/>
    <col min="201" max="229" width="0" hidden="1" customWidth="1"/>
    <col min="230" max="230" width="9.140625" hidden="1" customWidth="1"/>
    <col min="231" max="311" width="0" hidden="1" customWidth="1"/>
    <col min="312" max="312" width="9.140625" hidden="1" customWidth="1"/>
    <col min="313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17105.430943999996</v>
      </c>
      <c r="E3" s="57">
        <f>SUM(D3:D3)</f>
        <v>17105.430943999996</v>
      </c>
    </row>
    <row r="4" spans="1:5" x14ac:dyDescent="0.25">
      <c r="A4" s="28">
        <v>2015</v>
      </c>
      <c r="B4" s="35">
        <v>13470</v>
      </c>
      <c r="C4" s="45">
        <f>B4</f>
        <v>13470</v>
      </c>
      <c r="D4" s="75"/>
      <c r="E4" s="54"/>
    </row>
    <row r="5" spans="1:5" x14ac:dyDescent="0.25">
      <c r="A5" s="28">
        <v>2014</v>
      </c>
      <c r="B5" s="35">
        <v>20423</v>
      </c>
      <c r="C5" s="45">
        <f>B5*Pristalsregulering!$C$7</f>
        <v>20439.338399999997</v>
      </c>
      <c r="D5" s="75"/>
      <c r="E5" s="45"/>
    </row>
    <row r="6" spans="1:5" x14ac:dyDescent="0.25">
      <c r="A6" s="28">
        <v>2013</v>
      </c>
      <c r="B6" s="35">
        <v>17136</v>
      </c>
      <c r="C6" s="45">
        <f>B6*Pristalsregulering!$C$7*Pristalsregulering!$C$6</f>
        <v>17406.954431999995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20000</v>
      </c>
      <c r="C3" s="42">
        <v>3450</v>
      </c>
      <c r="D3" s="42">
        <v>0</v>
      </c>
      <c r="E3" s="41">
        <f>B3</f>
        <v>20000</v>
      </c>
      <c r="F3" s="42">
        <f t="shared" ref="F3:G3" si="0">C3</f>
        <v>3450</v>
      </c>
      <c r="G3" s="43">
        <f t="shared" si="0"/>
        <v>0</v>
      </c>
      <c r="H3" s="44">
        <f>IF(E3=0,0,AVERAGEIF(E3:E5,"&lt;&gt;0"))+IF(F3=0,0,AVERAGEIF(F3:F5,"&lt;&gt;0"))+IF(G3=0,0,AVERAGEIF(G3:G5,"&lt;&gt;0"))</f>
        <v>31192.612474666665</v>
      </c>
    </row>
    <row r="4" spans="1:8" x14ac:dyDescent="0.25">
      <c r="A4" s="31">
        <v>2014</v>
      </c>
      <c r="B4" s="41">
        <v>20000</v>
      </c>
      <c r="C4" s="42">
        <v>11246</v>
      </c>
      <c r="D4" s="42">
        <v>0</v>
      </c>
      <c r="E4" s="41">
        <f>B4*Pristalsregulering!$C$7</f>
        <v>20016</v>
      </c>
      <c r="F4" s="42">
        <f>C4*Pristalsregulering!$C$7</f>
        <v>11254.996799999999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25000</v>
      </c>
      <c r="C5" s="42">
        <v>13252</v>
      </c>
      <c r="D5" s="42">
        <v>0</v>
      </c>
      <c r="E5" s="41">
        <f>B5*Pristalsregulering!$C$7*Pristalsregulering!$C$6</f>
        <v>25395.299999999996</v>
      </c>
      <c r="F5" s="42">
        <f>C5*Pristalsregulering!$C$7*Pristalsregulering!$C$6</f>
        <v>13461.540623999997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914182.99760035251</v>
      </c>
      <c r="C3" s="38">
        <v>134110.08833333332</v>
      </c>
      <c r="D3" s="40">
        <v>16840.065000000002</v>
      </c>
      <c r="E3" s="35">
        <f>B3*Pristalsregulering!C2*Pristalsregulering!C3*Pristalsregulering!C4*Pristalsregulering!C5*Pristalsregulering!C6*Pristalsregulering!C7</f>
        <v>995270.08337324578</v>
      </c>
      <c r="F3" s="35">
        <v>138027.42410615063</v>
      </c>
      <c r="G3" s="35">
        <f xml:space="preserve"> D3/Pristalsregulering!$C$8</f>
        <v>16904.301345111428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0</v>
      </c>
      <c r="D3" s="38">
        <v>0</v>
      </c>
      <c r="E3" s="40">
        <v>0</v>
      </c>
      <c r="F3" s="38">
        <f>B3</f>
        <v>0</v>
      </c>
      <c r="G3" s="38">
        <f>C3</f>
        <v>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0</v>
      </c>
      <c r="L3" s="43">
        <f>AVERAGE(H3:H5)+AVERAGE(I3:I5)</f>
        <v>0</v>
      </c>
      <c r="M3" s="44">
        <f>SUM(J3:L3)</f>
        <v>0</v>
      </c>
      <c r="N3" s="23"/>
    </row>
    <row r="4" spans="1:14" x14ac:dyDescent="0.25">
      <c r="A4" s="28">
        <v>2014</v>
      </c>
      <c r="B4" s="45">
        <v>0</v>
      </c>
      <c r="C4" s="38">
        <v>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0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1553276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1585799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2017-09-13T13:06:38Z</dcterms:modified>
</cp:coreProperties>
</file>