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G19" i="19" l="1"/>
  <c r="G20" i="19" s="1"/>
  <c r="E14" i="22" s="1"/>
  <c r="G14" i="22" s="1"/>
  <c r="I14" i="22" l="1"/>
  <c r="K14" i="22" l="1"/>
  <c r="F14" i="11"/>
  <c r="F13" i="11"/>
  <c r="F12" i="11"/>
  <c r="F11" i="21" l="1"/>
  <c r="F12" i="21" s="1"/>
  <c r="D11" i="21"/>
  <c r="D12" i="21" l="1"/>
  <c r="K18" i="22" s="1"/>
  <c r="F11" i="20"/>
  <c r="F12" i="20" s="1"/>
  <c r="D11" i="20"/>
  <c r="D12" i="20" s="1"/>
  <c r="E17" i="22" s="1"/>
  <c r="E20" i="22" l="1"/>
  <c r="G17" i="22"/>
  <c r="E19" i="22"/>
  <c r="E21" i="22" s="1"/>
  <c r="I17" i="22" l="1"/>
  <c r="G20" i="22"/>
  <c r="G19" i="22"/>
  <c r="G21" i="22" s="1"/>
  <c r="G12" i="7"/>
  <c r="K17" i="22" l="1"/>
  <c r="I20" i="22"/>
  <c r="I19" i="22"/>
  <c r="I21" i="22" s="1"/>
  <c r="E15" i="13"/>
  <c r="F11" i="11"/>
  <c r="F15" i="11"/>
  <c r="G30" i="13" l="1"/>
  <c r="E35" i="13" l="1"/>
  <c r="G35" i="13" s="1"/>
  <c r="E27" i="13"/>
  <c r="E19" i="13"/>
  <c r="G11" i="12"/>
  <c r="G29" i="12"/>
  <c r="G23" i="12"/>
  <c r="G17" i="12"/>
  <c r="F10" i="11"/>
  <c r="F16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<sst xmlns="http://schemas.openxmlformats.org/spreadsheetml/2006/main" count="328" uniqueCount="147">
  <si>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</si>
  <si>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</si>
  <si>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</si>
  <si>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</si>
  <si>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</si>
  <si>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</si>
  <si>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</si>
  <si>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</si>
  <si>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</si>
  <si>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</si>
  <si>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</si>
  <si>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</si>
  <si>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</si>
  <si>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</si>
  <si>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</si>
  <si>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</si>
  <si>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</si>
  <si>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</si>
  <si>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</si>
  <si>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</si>
  <si>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</si>
  <si>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</si>
  <si>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</si>
  <si>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</si>
  <si>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</si>
  <si>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</si>
  <si>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</si>
  <si>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</si>
  <si>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</si>
  <si>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</si>
  <si>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</si>
  <si>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</si>
  <si>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</si>
  <si>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</si>
  <si>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</si>
  <si>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</si>
  <si>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</si>
  <si>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</si>
  <si>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</si>
  <si>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</si>
  <si>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</si>
  <si>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</si>
  <si>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</si>
  <si>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</si>
  <si>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</si>
  <si>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</si>
  <si>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</si>
  <si>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</si>
  <si>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</si>
  <si>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</si>
  <si>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</si>
  <si>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</si>
  <si>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</si>
  <si>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</si>
  <si>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</si>
  <si>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</si>
  <si>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</si>
  <si>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</si>
  <si>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</si>
  <si>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</si>
  <si>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</si>
  <si>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</si>
  <si>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</si>
  <si>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</si>
  <si>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</si>
  <si>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</si>
  <si>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</si>
  <si>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</si>
  <si>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</si>
  <si>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</si>
  <si>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</si>
  <si>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</si>
  <si>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</si>
  <si>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</si>
  <si>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</si>
  <si>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</si>
  <si>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</si>
  <si>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</si>
  <si>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</si>
  <si>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</si>
  <si>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</si>
  <si>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</si>
  <si>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</si>
  <si>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</si>
  <si>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</si>
  <si>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</si>
  <si>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</si>
  <si>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</si>
  <si>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</si>
  <si>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</si>
  <si>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</si>
  <si>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</si>
  <si>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</si>
  <si>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</si>
  <si>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</si>
  <si>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</si>
  <si>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</si>
  <si>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</si>
  <si>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</si>
  <si>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</si>
  <si>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</si>
  <si>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</si>
  <si>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</si>
  <si>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</si>
  <si>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</si>
  <si>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</si>
  <si>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</si>
  <si>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</si>
  <si>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</si>
  <si>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</si>
  <si>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</si>
  <si>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</si>
  <si>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</si>
  <si>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</si>
  <si>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</si>
  <si>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</si>
  <si>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</si>
  <si>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Ø110 mm &lt; Ledningsnet ≤ Ø 250 mm</t>
  </si>
  <si>
    <t>Pumpestation (inkl. evt. hydrofor)/trykforøger, Konstruktioner</t>
  </si>
  <si>
    <t>Afregningsmålere, mekaniske</t>
  </si>
  <si>
    <t>Ø 50mm &lt; Ledningsnet ≤ Ø110 mm</t>
  </si>
  <si>
    <t>Ledningsnet ≤ Ø50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</si>
  <si>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</si>
  <si>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</si>
  <si>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</si>
  <si>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</si>
  <si>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</si>
  <si>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</si>
  <si>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</si>
  <si>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</si>
  <si>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Erstatninger 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</si>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</sst>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2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8" fillId="9" borderId="2" xfId="0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2" t="s">
        <v>40</v>
      </c>
      <c r="E9" s="102"/>
      <c r="F9" s="102" t="s">
        <v>83</v>
      </c>
      <c r="G9" s="102"/>
      <c r="H9" s="2"/>
    </row>
    <row r="10" spans="1:8" x14ac:dyDescent="0.25">
      <c r="A10" s="2"/>
      <c r="B10" s="23" t="s">
        <v>142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5113267.3428711593</v>
      </c>
      <c r="F9" s="13" t="s">
        <v>4</v>
      </c>
      <c r="G9" s="48">
        <v>5112298.4865996093</v>
      </c>
      <c r="H9" s="13" t="s">
        <v>4</v>
      </c>
      <c r="I9" s="48">
        <v>5111626.7629290121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1332982.9195847637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3000587.8552216408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1392825.7531306762</v>
      </c>
      <c r="L12" s="8" t="s">
        <v>4</v>
      </c>
      <c r="M12" s="2"/>
    </row>
    <row r="13" spans="1:13" x14ac:dyDescent="0.25">
      <c r="A13" s="2"/>
      <c r="B13" s="46" t="s">
        <v>146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-274711.2339270052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omk.'!G20</f>
        <v>248313.9910020002</v>
      </c>
      <c r="F14" s="8" t="s">
        <v>4</v>
      </c>
      <c r="G14" s="9">
        <f>E14*(1+$E$25/100)</f>
        <v>252659.48584453523</v>
      </c>
      <c r="H14" s="8" t="s">
        <v>4</v>
      </c>
      <c r="I14" s="9">
        <f>G14*(1+$E$25/100)</f>
        <v>257081.02684681461</v>
      </c>
      <c r="J14" s="8" t="s">
        <v>4</v>
      </c>
      <c r="K14" s="51">
        <f>I14*(1+$E$25/100)</f>
        <v>261579.94481663388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244147.82833333334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-166167.55611942895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4345.494842535004</v>
      </c>
      <c r="F19" s="8" t="s">
        <v>4</v>
      </c>
      <c r="G19" s="42">
        <f>(G17+G14)*($E$25/100)</f>
        <v>4421.5410022793667</v>
      </c>
      <c r="H19" s="8" t="s">
        <v>4</v>
      </c>
      <c r="I19" s="42">
        <f>(I17+I14)*($E$25/100)</f>
        <v>4498.9179698192565</v>
      </c>
      <c r="J19" s="8" t="s">
        <v>4</v>
      </c>
      <c r="K19" s="42">
        <f>SUM(K10:K14,K17:K18)*($E$25/100)</f>
        <v>99982.14167946743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-70208.122908361416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5365926.8287156941</v>
      </c>
      <c r="F21" s="38" t="s">
        <v>4</v>
      </c>
      <c r="G21" s="49">
        <f>SUM(G9:G20)</f>
        <v>5369379.5134464232</v>
      </c>
      <c r="H21" s="38" t="s">
        <v>4</v>
      </c>
      <c r="I21" s="49">
        <f>SUM(I9:I20)</f>
        <v>5373206.7077456461</v>
      </c>
      <c r="J21" s="38" t="s">
        <v>4</v>
      </c>
      <c r="K21" s="52">
        <f>SUM(K9:K20)</f>
        <v>5821019.5298117204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1265381.0632601022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2848413.8805232956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1322188.9842231199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5435983.9280065177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122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123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124</v>
      </c>
      <c r="C12" s="96"/>
      <c r="D12" s="96"/>
      <c r="E12" s="55">
        <v>0</v>
      </c>
      <c r="F12" s="17" t="s">
        <v>4</v>
      </c>
      <c r="G12" s="21">
        <v>148273</v>
      </c>
      <c r="H12" s="17" t="s">
        <v>4</v>
      </c>
      <c r="I12" s="2"/>
    </row>
    <row r="13" spans="1:9" x14ac:dyDescent="0.25">
      <c r="A13" s="2"/>
      <c r="B13" s="95" t="s">
        <v>125</v>
      </c>
      <c r="C13" s="96"/>
      <c r="D13" s="96"/>
      <c r="E13" s="55">
        <v>32399.4126</v>
      </c>
      <c r="F13" s="17" t="s">
        <v>4</v>
      </c>
      <c r="G13" s="21">
        <v>6997</v>
      </c>
      <c r="H13" s="17" t="s">
        <v>4</v>
      </c>
      <c r="I13" s="2"/>
    </row>
    <row r="14" spans="1:9" x14ac:dyDescent="0.25">
      <c r="A14" s="2"/>
      <c r="B14" s="95" t="s">
        <v>126</v>
      </c>
      <c r="C14" s="96"/>
      <c r="D14" s="96"/>
      <c r="E14" s="55">
        <v>1273208.3529999999</v>
      </c>
      <c r="F14" s="17" t="s">
        <v>4</v>
      </c>
      <c r="G14" s="21">
        <v>1386881</v>
      </c>
      <c r="H14" s="17" t="s">
        <v>4</v>
      </c>
      <c r="I14" s="2"/>
    </row>
    <row r="15" spans="1:9" x14ac:dyDescent="0.25">
      <c r="A15" s="2"/>
      <c r="B15" s="95" t="s">
        <v>127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128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129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7" t="s">
        <v>130</v>
      </c>
      <c r="C18" s="98"/>
      <c r="D18" s="98"/>
      <c r="E18" s="55">
        <v>0</v>
      </c>
      <c r="F18" s="17" t="s">
        <v>4</v>
      </c>
      <c r="G18" s="21">
        <v>7500</v>
      </c>
      <c r="H18" s="17" t="s">
        <v>4</v>
      </c>
      <c r="I18" s="2"/>
    </row>
    <row r="19" spans="1:9" x14ac:dyDescent="0.25">
      <c r="A19" s="2"/>
      <c r="B19" s="91" t="s">
        <v>86</v>
      </c>
      <c r="C19" s="92"/>
      <c r="D19" s="92"/>
      <c r="E19" s="92"/>
      <c r="F19" s="93"/>
      <c r="G19" s="15">
        <f>SUM(G10:G18)-SUM(E10:E18)</f>
        <v>244043.23440000019</v>
      </c>
      <c r="H19" s="16" t="s">
        <v>4</v>
      </c>
      <c r="I19" s="2"/>
    </row>
    <row r="20" spans="1:9" x14ac:dyDescent="0.25">
      <c r="A20" s="2"/>
      <c r="B20" s="91" t="s">
        <v>87</v>
      </c>
      <c r="C20" s="92"/>
      <c r="D20" s="92"/>
      <c r="E20" s="92"/>
      <c r="F20" s="93"/>
      <c r="G20" s="15">
        <f>G19*(1+'Fane 2. Overblik ØR18-21'!E25/100)</f>
        <v>248313.9910020002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-2162492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-1544934.5132275133</v>
      </c>
      <c r="H10" s="17" t="s">
        <v>4</v>
      </c>
      <c r="I10" s="2"/>
    </row>
    <row r="11" spans="1:9" x14ac:dyDescent="0.25">
      <c r="A11" s="2"/>
      <c r="B11" s="99" t="s">
        <v>39</v>
      </c>
      <c r="C11" s="100"/>
      <c r="D11" s="100"/>
      <c r="E11" s="100"/>
      <c r="F11" s="101"/>
      <c r="G11" s="56">
        <f>G9-G10</f>
        <v>-617557.48677248671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-205852.49559082891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2" t="s">
        <v>3</v>
      </c>
      <c r="G9" s="102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2263527</v>
      </c>
      <c r="F10" s="9">
        <f>E10/D10</f>
        <v>30180.36</v>
      </c>
      <c r="G10" s="17" t="s">
        <v>4</v>
      </c>
      <c r="H10" s="2"/>
    </row>
    <row r="11" spans="1:8" ht="26.25" x14ac:dyDescent="0.25">
      <c r="A11" s="2"/>
      <c r="B11" s="43" t="s">
        <v>118</v>
      </c>
      <c r="C11" s="28">
        <v>2016</v>
      </c>
      <c r="D11" s="22">
        <v>50</v>
      </c>
      <c r="E11" s="21">
        <v>289004</v>
      </c>
      <c r="F11" s="9">
        <f t="shared" ref="F11:F15" si="0">E11/D11</f>
        <v>5780.08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8</v>
      </c>
      <c r="E12" s="21">
        <v>37891</v>
      </c>
      <c r="F12" s="9">
        <f t="shared" si="0"/>
        <v>4736.375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75</v>
      </c>
      <c r="E13" s="21">
        <v>1576437</v>
      </c>
      <c r="F13" s="9">
        <f t="shared" si="0"/>
        <v>21019.16</v>
      </c>
      <c r="G13" s="17" t="s">
        <v>4</v>
      </c>
      <c r="H13" s="2"/>
    </row>
    <row r="14" spans="1:8" ht="26.25" x14ac:dyDescent="0.25">
      <c r="A14" s="2"/>
      <c r="B14" s="43" t="s">
        <v>118</v>
      </c>
      <c r="C14" s="28">
        <v>2016</v>
      </c>
      <c r="D14" s="22">
        <v>50</v>
      </c>
      <c r="E14" s="21">
        <v>78522</v>
      </c>
      <c r="F14" s="9">
        <f t="shared" si="0"/>
        <v>1570.44</v>
      </c>
      <c r="G14" s="17" t="s">
        <v>4</v>
      </c>
      <c r="H14" s="2"/>
    </row>
    <row r="15" spans="1:8" x14ac:dyDescent="0.25">
      <c r="A15" s="2"/>
      <c r="B15" s="43" t="s">
        <v>121</v>
      </c>
      <c r="C15" s="28">
        <v>2016</v>
      </c>
      <c r="D15" s="22">
        <v>75</v>
      </c>
      <c r="E15" s="21">
        <v>281656</v>
      </c>
      <c r="F15" s="9">
        <f t="shared" si="0"/>
        <v>3755.4133333333334</v>
      </c>
      <c r="G15" s="17" t="s">
        <v>4</v>
      </c>
      <c r="H15" s="2"/>
    </row>
    <row r="16" spans="1:8" x14ac:dyDescent="0.25">
      <c r="A16" s="2"/>
      <c r="B16" s="91" t="s">
        <v>52</v>
      </c>
      <c r="C16" s="92"/>
      <c r="D16" s="92"/>
      <c r="E16" s="93"/>
      <c r="F16" s="15">
        <f>SUM(F10:F15)</f>
        <v>67041.828333333338</v>
      </c>
      <c r="G16" s="16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</sheetData>
  <sheetProtection password="DFE9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137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1574224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1318950</v>
      </c>
      <c r="H10" s="17" t="s">
        <v>4</v>
      </c>
      <c r="I10" s="2"/>
    </row>
    <row r="11" spans="1:9" x14ac:dyDescent="0.25">
      <c r="A11" s="2"/>
      <c r="B11" s="91" t="s">
        <v>138</v>
      </c>
      <c r="C11" s="92"/>
      <c r="D11" s="92"/>
      <c r="E11" s="92"/>
      <c r="F11" s="93"/>
      <c r="G11" s="15">
        <f>G9-G10</f>
        <v>255274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139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183082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240000</v>
      </c>
      <c r="H16" s="17" t="s">
        <v>4</v>
      </c>
      <c r="I16" s="2"/>
    </row>
    <row r="17" spans="1:9" x14ac:dyDescent="0.25">
      <c r="A17" s="2"/>
      <c r="B17" s="91" t="s">
        <v>139</v>
      </c>
      <c r="C17" s="92"/>
      <c r="D17" s="92"/>
      <c r="E17" s="92"/>
      <c r="F17" s="93"/>
      <c r="G17" s="15">
        <f>G15-G16</f>
        <v>-56918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140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140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141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3" t="s">
        <v>59</v>
      </c>
      <c r="C27" s="104"/>
      <c r="D27" s="104"/>
      <c r="E27" s="104"/>
      <c r="F27" s="105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141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2016'!F16</f>
        <v>67041.828333333338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21250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45791.828333333338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6" t="s">
        <v>65</v>
      </c>
      <c r="C9" s="107"/>
      <c r="D9" s="107"/>
      <c r="E9" s="107"/>
      <c r="F9" s="108"/>
      <c r="G9" s="20">
        <v>5158250.4438805711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2097524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279707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112336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42500</v>
      </c>
      <c r="F14" s="17" t="s">
        <v>4</v>
      </c>
      <c r="G14" s="10"/>
      <c r="H14" s="30"/>
      <c r="I14" s="2"/>
    </row>
    <row r="15" spans="1:9" x14ac:dyDescent="0.25">
      <c r="A15" s="2"/>
      <c r="B15" s="106" t="s">
        <v>17</v>
      </c>
      <c r="C15" s="107"/>
      <c r="D15" s="108"/>
      <c r="E15" s="12">
        <f>SUM(E11:E14)</f>
        <v>2532067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1325162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6" t="s">
        <v>21</v>
      </c>
      <c r="C19" s="107"/>
      <c r="D19" s="108"/>
      <c r="E19" s="12">
        <f>SUM(E16:E18)</f>
        <v>1325162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3" t="s">
        <v>22</v>
      </c>
      <c r="C20" s="104"/>
      <c r="D20" s="105"/>
      <c r="E20" s="21">
        <v>-235952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3" t="s">
        <v>23</v>
      </c>
      <c r="C21" s="104"/>
      <c r="D21" s="105"/>
      <c r="E21" s="21">
        <v>-4527037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3" t="s">
        <v>26</v>
      </c>
      <c r="C24" s="104"/>
      <c r="D24" s="105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3" t="s">
        <v>27</v>
      </c>
      <c r="C25" s="104"/>
      <c r="D25" s="105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3" t="s">
        <v>28</v>
      </c>
      <c r="C26" s="104"/>
      <c r="D26" s="105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6" t="s">
        <v>29</v>
      </c>
      <c r="C27" s="107"/>
      <c r="D27" s="108"/>
      <c r="E27" s="12">
        <f>SUM(E20:E26)</f>
        <v>-4762989</v>
      </c>
      <c r="F27" s="25" t="s">
        <v>4</v>
      </c>
      <c r="G27" s="11"/>
      <c r="H27" s="31"/>
      <c r="I27" s="2"/>
    </row>
    <row r="28" spans="1:9" x14ac:dyDescent="0.25">
      <c r="A28" s="2"/>
      <c r="B28" s="106" t="s">
        <v>30</v>
      </c>
      <c r="C28" s="107"/>
      <c r="D28" s="108"/>
      <c r="E28" s="12">
        <f>E15+E19+E27</f>
        <v>-905760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6" t="s">
        <v>70</v>
      </c>
      <c r="C30" s="107"/>
      <c r="D30" s="108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9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3" t="s">
        <v>45</v>
      </c>
      <c r="C32" s="104"/>
      <c r="D32" s="105"/>
      <c r="E32" s="21">
        <v>5324418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3" t="s">
        <v>32</v>
      </c>
      <c r="C34" s="104"/>
      <c r="D34" s="105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6" t="s">
        <v>33</v>
      </c>
      <c r="C35" s="107"/>
      <c r="D35" s="108"/>
      <c r="E35" s="12">
        <f>SUM(E32:E34)</f>
        <v>5324418</v>
      </c>
      <c r="F35" s="25" t="s">
        <v>4</v>
      </c>
      <c r="G35" s="12">
        <f>-E35</f>
        <v>-5324418</v>
      </c>
      <c r="H35" s="25" t="s">
        <v>4</v>
      </c>
      <c r="I35" s="2"/>
    </row>
    <row r="36" spans="1:9" x14ac:dyDescent="0.25">
      <c r="A36" s="2"/>
      <c r="B36" s="91" t="s">
        <v>136</v>
      </c>
      <c r="C36" s="92"/>
      <c r="D36" s="92"/>
      <c r="E36" s="92"/>
      <c r="F36" s="93"/>
      <c r="G36" s="15">
        <f>$G$9+$G$28+$G$30+$G$35</f>
        <v>-166167.55611942895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134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2" t="s">
        <v>40</v>
      </c>
      <c r="E9" s="102"/>
      <c r="F9" s="102" t="s">
        <v>83</v>
      </c>
      <c r="G9" s="102"/>
      <c r="H9" s="2"/>
    </row>
    <row r="10" spans="1:8" x14ac:dyDescent="0.25">
      <c r="A10" s="2"/>
      <c r="B10" s="110" t="s">
        <v>135</v>
      </c>
      <c r="C10" s="111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144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145</v>
      </c>
      <c r="C16" s="86"/>
      <c r="D16" s="86"/>
      <c r="E16" s="87"/>
      <c r="F16" s="102" t="s">
        <v>131</v>
      </c>
      <c r="G16" s="102"/>
      <c r="H16" s="2"/>
    </row>
    <row r="17" spans="1:8" x14ac:dyDescent="0.25">
      <c r="A17" s="2"/>
      <c r="B17" s="79" t="s">
        <v>143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132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133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2017-09-13T13:08:04Z</dcterms:modified>
</cp:coreProperties>
</file>