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F6" i="16"/>
  <c r="J3" i="24"/>
  <c r="G5" i="16"/>
  <c r="J3" i="16" s="1"/>
  <c r="E5" i="16"/>
  <c r="G6" i="16"/>
  <c r="E6" i="16"/>
  <c r="M3" i="24" l="1"/>
  <c r="I3" i="16"/>
  <c r="H3" i="16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<sst xmlns="http://schemas.openxmlformats.org/spreadsheetml/2006/main" count="115" uniqueCount="76">
  <si>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</si>
  <si>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</si>
  <si>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</si>
  <si>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</si>
  <si>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</si>
  <si>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</si>
  <si>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</si>
  <si>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</si>
  <si>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</si>
  <si>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</si>
  <si>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</si>
  <si>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</si>
  <si>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</si>
  <si>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</si>
  <si>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</si>
  <si>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</si>
  <si>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</si>
  <si>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</si>
  <si>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</si>
  <si>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</si>
  <si>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</si>
  <si>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</si>
  <si>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</si>
  <si>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Vandbesparende tiltag</t>
  </si>
  <si>
    <t>Energirådgivning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</si>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</sst>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3486651.8064000001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106276.4472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49321.800267999999</v>
      </c>
      <c r="C4" t="s">
        <v>11</v>
      </c>
    </row>
    <row r="5" spans="1:3" s="26" customFormat="1" x14ac:dyDescent="0.25">
      <c r="A5" s="3" t="s">
        <v>12</v>
      </c>
      <c r="B5" s="48">
        <f>SUM(B2:B4)</f>
        <v>3642250.0538679999</v>
      </c>
      <c r="C5" s="62" t="s">
        <v>11</v>
      </c>
    </row>
    <row r="6" spans="1:3" x14ac:dyDescent="0.25">
      <c r="A6" s="47" t="s">
        <v>0</v>
      </c>
      <c r="B6" s="38">
        <f>Investeringer!E3</f>
        <v>3121671.2327125836</v>
      </c>
      <c r="C6" s="23" t="s">
        <v>11</v>
      </c>
    </row>
    <row r="7" spans="1:3" x14ac:dyDescent="0.25">
      <c r="A7" s="4" t="s">
        <v>1</v>
      </c>
      <c r="B7" s="35">
        <f>Investeringer!F3</f>
        <v>1575389.8516990221</v>
      </c>
      <c r="C7" t="s">
        <v>11</v>
      </c>
    </row>
    <row r="8" spans="1:3" x14ac:dyDescent="0.25">
      <c r="A8" s="4" t="s">
        <v>2</v>
      </c>
      <c r="B8" s="35">
        <f>Investeringer!G3</f>
        <v>510899.85946597077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225306.8</v>
      </c>
      <c r="C9" t="s">
        <v>11</v>
      </c>
    </row>
    <row r="10" spans="1:3" s="22" customFormat="1" x14ac:dyDescent="0.25">
      <c r="A10" s="3" t="s">
        <v>49</v>
      </c>
      <c r="B10" s="48">
        <f>SUM(B6:B9)</f>
        <v>5433267.7438775767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2734664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2734664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11810181.797745576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11914722.456371952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3615004</v>
      </c>
      <c r="C2" s="49">
        <v>113690</v>
      </c>
      <c r="D2" s="49">
        <f>B2+C2</f>
        <v>3728694</v>
      </c>
      <c r="E2" s="50">
        <f>D2</f>
        <v>3728694</v>
      </c>
      <c r="F2" s="49">
        <v>3543912.5519566778</v>
      </c>
      <c r="G2" s="49">
        <v>0</v>
      </c>
      <c r="H2" s="49">
        <f>F2-G2</f>
        <v>3543912.5519566778</v>
      </c>
      <c r="I2" s="49">
        <f>AVERAGEIF(E2:E4,"&lt;&gt;0")</f>
        <v>3486651.8064000001</v>
      </c>
      <c r="J2" s="49">
        <v>2590455.1827198798</v>
      </c>
      <c r="K2" s="39">
        <f>IF(H2&gt;I2,IF(I2&gt;J2,I2,J2),H2)</f>
        <v>3486651.8064000001</v>
      </c>
    </row>
    <row r="3" spans="1:11" s="23" customFormat="1" x14ac:dyDescent="0.25">
      <c r="A3" s="28">
        <v>2014</v>
      </c>
      <c r="B3" s="49">
        <v>3242016</v>
      </c>
      <c r="C3" s="49"/>
      <c r="D3" s="49">
        <f t="shared" ref="D3:D4" si="0">B3+C3</f>
        <v>3242016</v>
      </c>
      <c r="E3" s="50">
        <f>D3*Pristalsregulering!C7</f>
        <v>3244609.6127999998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91" width="0" hidden="1" customWidth="1"/>
    <col min="92" max="92" width="9.140625" hidden="1" customWidth="1"/>
    <col min="93" max="112" width="0" hidden="1" customWidth="1"/>
    <col min="113" max="114" width="9.140625" hidden="1" customWidth="1"/>
    <col min="115" max="179" width="0" hidden="1" customWidth="1"/>
    <col min="180" max="180" width="9.140625" hidden="1" customWidth="1"/>
    <col min="181" max="200" width="0" hidden="1" customWidth="1"/>
    <col min="201" max="202" width="9.140625" hidden="1" customWidth="1"/>
    <col min="203" max="221" width="0" hidden="1" customWidth="1"/>
    <col min="222" max="224" width="9.140625" hidden="1" customWidth="1"/>
    <col min="225" max="267" width="0" hidden="1" customWidth="1"/>
    <col min="268" max="268" width="9.140625" hidden="1" customWidth="1"/>
    <col min="269" max="288" width="0" hidden="1" customWidth="1"/>
    <col min="289" max="290" width="9.140625" hidden="1" customWidth="1"/>
    <col min="291" max="309" width="0" hidden="1" customWidth="1"/>
    <col min="310" max="312" width="9.140625" hidden="1" customWidth="1"/>
    <col min="313" max="330" width="0" hidden="1" customWidth="1"/>
    <col min="331" max="334" width="9.140625" hidden="1" customWidth="1"/>
    <col min="335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92747.284</v>
      </c>
      <c r="I3" s="38">
        <f>IF(F4=0,0,AVERAGEIF(F4:F6,"&lt;&gt;0"))+F3</f>
        <v>0</v>
      </c>
      <c r="J3" s="38">
        <f>IF(G4=0,0,AVERAGEIF(G4:G6,"&lt;&gt;0"))+G3</f>
        <v>13529.163199999999</v>
      </c>
      <c r="K3" s="57">
        <f>SUM(H3:J3)</f>
        <v>106276.4472</v>
      </c>
    </row>
    <row r="4" spans="1:11" x14ac:dyDescent="0.25">
      <c r="A4" s="28">
        <v>2015</v>
      </c>
      <c r="B4" s="35">
        <v>44672</v>
      </c>
      <c r="C4" s="35"/>
      <c r="D4" s="35">
        <v>1630</v>
      </c>
      <c r="E4" s="45">
        <f t="shared" ref="E4:G4" si="0">B4</f>
        <v>44672</v>
      </c>
      <c r="F4" s="35">
        <f t="shared" si="0"/>
        <v>0</v>
      </c>
      <c r="G4" s="35">
        <f t="shared" si="0"/>
        <v>1630</v>
      </c>
      <c r="H4" s="45"/>
      <c r="I4" s="38"/>
      <c r="J4" s="38"/>
      <c r="K4" s="54"/>
    </row>
    <row r="5" spans="1:11" x14ac:dyDescent="0.25">
      <c r="A5" s="28">
        <v>2014</v>
      </c>
      <c r="B5" s="35">
        <v>140710</v>
      </c>
      <c r="C5" s="35"/>
      <c r="D5" s="35">
        <v>25408</v>
      </c>
      <c r="E5" s="45">
        <f>B5*Pristalsregulering!$C$7</f>
        <v>140822.568</v>
      </c>
      <c r="F5" s="35">
        <f>C5*Pristalsregulering!$C$7</f>
        <v>0</v>
      </c>
      <c r="G5" s="35">
        <f>D5*Pristalsregulering!$C$7</f>
        <v>25428.326399999998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13457</v>
      </c>
      <c r="C3" s="42">
        <v>51760</v>
      </c>
      <c r="D3" s="42">
        <v>0</v>
      </c>
      <c r="E3" s="41">
        <f>B3</f>
        <v>13457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49321.800267999999</v>
      </c>
    </row>
    <row r="4" spans="1:8" x14ac:dyDescent="0.25">
      <c r="A4" s="31">
        <v>2014</v>
      </c>
      <c r="B4" s="41">
        <v>12000</v>
      </c>
      <c r="C4" s="42">
        <v>39200</v>
      </c>
      <c r="D4" s="42">
        <v>0</v>
      </c>
      <c r="E4" s="41">
        <f>B4*Pristalsregulering!$C$7</f>
        <v>12009.599999999999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12217</v>
      </c>
      <c r="C5" s="42">
        <v>18800</v>
      </c>
      <c r="D5" s="42">
        <v>0</v>
      </c>
      <c r="E5" s="41">
        <f>B5*Pristalsregulering!$C$7*Pristalsregulering!$C$6</f>
        <v>12410.175203999997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2867341.0491469121</v>
      </c>
      <c r="C3" s="38">
        <v>1566912.1567999995</v>
      </c>
      <c r="D3" s="40">
        <v>508958.44000000006</v>
      </c>
      <c r="E3" s="35">
        <f>B3*Pristalsregulering!C2*Pristalsregulering!C3*Pristalsregulering!C4*Pristalsregulering!C5*Pristalsregulering!C6*Pristalsregulering!C7</f>
        <v>3121671.2327125836</v>
      </c>
      <c r="F3" s="35">
        <v>1575389.8516990221</v>
      </c>
      <c r="G3" s="35">
        <f xml:space="preserve"> D3/Pristalsregulering!$C$8</f>
        <v>510899.85946597077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156586</v>
      </c>
      <c r="D3" s="38">
        <v>3000</v>
      </c>
      <c r="E3" s="40">
        <v>0</v>
      </c>
      <c r="F3" s="38">
        <f>B3</f>
        <v>0</v>
      </c>
      <c r="G3" s="38">
        <f>C3</f>
        <v>156586</v>
      </c>
      <c r="H3" s="38">
        <f>D3</f>
        <v>3000</v>
      </c>
      <c r="I3" s="40">
        <f>E3</f>
        <v>0</v>
      </c>
      <c r="J3" s="42">
        <f>AVERAGE(F3:F5)</f>
        <v>0</v>
      </c>
      <c r="K3" s="42">
        <f>G3</f>
        <v>156586</v>
      </c>
      <c r="L3" s="43">
        <f>AVERAGE(H3:H5)+AVERAGE(I3:I5)</f>
        <v>68720.799999999988</v>
      </c>
      <c r="M3" s="44">
        <f>SUM(J3:L3)</f>
        <v>225306.8</v>
      </c>
      <c r="N3" s="23"/>
    </row>
    <row r="4" spans="1:14" x14ac:dyDescent="0.25">
      <c r="A4" s="28">
        <v>2014</v>
      </c>
      <c r="B4" s="45">
        <v>0</v>
      </c>
      <c r="C4" s="38">
        <v>86952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87021.561599999986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46896</v>
      </c>
      <c r="D5" s="38">
        <v>200000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47637.519551999991</v>
      </c>
      <c r="H5" s="38">
        <f>IF(D5="","",D5*Pristalsregulering!$C$7*Pristalsregulering!$C$6)</f>
        <v>203162.39999999997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16012</v>
      </c>
      <c r="E2" s="42">
        <v>0</v>
      </c>
      <c r="F2" s="42">
        <v>0</v>
      </c>
      <c r="G2" s="42">
        <v>2686129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2734664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2017-09-13T12:26:56Z</dcterms:modified>
</cp:coreProperties>
</file>