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6" i="16"/>
  <c r="E5" i="16"/>
  <c r="F5" i="16"/>
  <c r="J3" i="24"/>
  <c r="F6" i="16"/>
  <c r="E6" i="16"/>
  <c r="G5" i="16"/>
  <c r="J3" i="16" s="1"/>
  <c r="H3" i="16" l="1"/>
  <c r="M3" i="24"/>
  <c r="B9" i="12" s="1"/>
  <c r="B10" i="12" s="1"/>
  <c r="I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<sst xmlns="http://schemas.openxmlformats.org/spreadsheetml/2006/main" count="115" uniqueCount="76">
  <si>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</si>
  <si>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</si>
  <si>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</si>
  <si>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</si>
  <si>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</si>
  <si>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</si>
  <si>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</si>
  <si>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</si>
  <si>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</si>
  <si>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</si>
  <si>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</si>
  <si>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</si>
  <si>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</si>
  <si>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</si>
  <si>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</si>
  <si>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</si>
  <si>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</si>
  <si>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</si>
  <si>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</si>
  <si>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</si>
  <si>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</si>
  <si>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</si>
  <si>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</t>
  </si>
  <si>
    <t>SMS-service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</si>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</sst>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1943434.5375559998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106568.32377733332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33852.253199999999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2083855.1145333331</v>
      </c>
      <c r="C5" s="62" t="s">
        <v>11</v>
      </c>
    </row>
    <row r="6" spans="1:3" x14ac:dyDescent="0.25">
      <c r="A6" s="47" t="s">
        <v>0</v>
      </c>
      <c r="B6" s="38">
        <f>Investeringer!E3</f>
        <v>2441939.9834513087</v>
      </c>
      <c r="C6" s="23" t="s">
        <v>11</v>
      </c>
    </row>
    <row r="7" spans="1:3" x14ac:dyDescent="0.25">
      <c r="A7" s="4" t="s">
        <v>1</v>
      </c>
      <c r="B7" s="35">
        <f>Investeringer!F3</f>
        <v>236162.05997290593</v>
      </c>
      <c r="C7" t="s">
        <v>11</v>
      </c>
    </row>
    <row r="8" spans="1:3" x14ac:dyDescent="0.25">
      <c r="A8" s="4" t="s">
        <v>2</v>
      </c>
      <c r="B8" s="35">
        <f>Investeringer!G3</f>
        <v>23015.679582413173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0</v>
      </c>
      <c r="C9" t="s">
        <v>11</v>
      </c>
    </row>
    <row r="10" spans="1:3" s="22" customFormat="1" x14ac:dyDescent="0.25">
      <c r="A10" s="3" t="s">
        <v>49</v>
      </c>
      <c r="B10" s="48">
        <f>SUM(B6:B9)</f>
        <v>2701117.723006628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2163463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2163463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6948435.8375399616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7009941.5849805474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2121054</v>
      </c>
      <c r="C2" s="49">
        <v>0</v>
      </c>
      <c r="D2" s="49">
        <f>B2+C2</f>
        <v>2121054</v>
      </c>
      <c r="E2" s="50">
        <f>D2</f>
        <v>2121054</v>
      </c>
      <c r="F2" s="49">
        <v>2187024.5545678339</v>
      </c>
      <c r="G2" s="49">
        <v>0</v>
      </c>
      <c r="H2" s="49">
        <f>F2-G2</f>
        <v>2187024.5545678339</v>
      </c>
      <c r="I2" s="49">
        <f>AVERAGEIF(E2:E4,"&lt;&gt;0")</f>
        <v>1943434.5375559998</v>
      </c>
      <c r="J2" s="49">
        <v>1705355.9834295241</v>
      </c>
      <c r="K2" s="39">
        <f>IF(H2&gt;I2,IF(I2&gt;J2,I2,J2),H2)</f>
        <v>1943434.5375559998</v>
      </c>
    </row>
    <row r="3" spans="1:11" s="23" customFormat="1" x14ac:dyDescent="0.25">
      <c r="A3" s="28">
        <v>2014</v>
      </c>
      <c r="B3" s="49">
        <v>2157558</v>
      </c>
      <c r="C3" s="49"/>
      <c r="D3" s="49">
        <f t="shared" ref="D3:D4" si="0">B3+C3</f>
        <v>2157558</v>
      </c>
      <c r="E3" s="50">
        <f>D3*Pristalsregulering!C7</f>
        <v>2159284.0463999999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1525839</v>
      </c>
      <c r="C4" s="49"/>
      <c r="D4" s="49">
        <f t="shared" si="0"/>
        <v>1525839</v>
      </c>
      <c r="E4" s="50">
        <f>D4*Pristalsregulering!$C$6*Pristalsregulering!$C$7</f>
        <v>1549965.5662679998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94" width="0" hidden="1" customWidth="1"/>
    <col min="95" max="95" width="9.140625" hidden="1" customWidth="1"/>
    <col min="96" max="99" width="0" hidden="1" customWidth="1"/>
    <col min="100" max="100" width="9.140625" hidden="1" customWidth="1"/>
    <col min="101" max="109" width="0" hidden="1" customWidth="1"/>
    <col min="110" max="110" width="9.140625" hidden="1" customWidth="1"/>
    <col min="111" max="114" width="0" hidden="1" customWidth="1"/>
    <col min="115" max="115" width="9.140625" hidden="1" customWidth="1"/>
    <col min="116" max="184" width="0" hidden="1" customWidth="1"/>
    <col min="185" max="185" width="9.140625" hidden="1" customWidth="1"/>
    <col min="186" max="189" width="0" hidden="1" customWidth="1"/>
    <col min="190" max="190" width="9.140625" hidden="1" customWidth="1"/>
    <col min="191" max="199" width="0" hidden="1" customWidth="1"/>
    <col min="200" max="200" width="9.140625" hidden="1" customWidth="1"/>
    <col min="201" max="204" width="0" hidden="1" customWidth="1"/>
    <col min="205" max="205" width="9.140625" hidden="1" customWidth="1"/>
    <col min="206" max="209" width="0" hidden="1" customWidth="1"/>
    <col min="210" max="210" width="9.140625" hidden="1" customWidth="1"/>
    <col min="211" max="214" width="0" hidden="1" customWidth="1"/>
    <col min="215" max="215" width="9.140625" hidden="1" customWidth="1"/>
    <col min="216" max="219" width="0" hidden="1" customWidth="1"/>
    <col min="220" max="220" width="9.140625" hidden="1" customWidth="1"/>
    <col min="221" max="224" width="0" hidden="1" customWidth="1"/>
    <col min="225" max="225" width="9.140625" hidden="1" customWidth="1"/>
    <col min="226" max="274" width="0" hidden="1" customWidth="1"/>
    <col min="275" max="275" width="9.140625" hidden="1" customWidth="1"/>
    <col min="276" max="279" width="0" hidden="1" customWidth="1"/>
    <col min="280" max="280" width="9.140625" hidden="1" customWidth="1"/>
    <col min="281" max="289" width="0" hidden="1" customWidth="1"/>
    <col min="290" max="290" width="9.140625" hidden="1" customWidth="1"/>
    <col min="291" max="294" width="0" hidden="1" customWidth="1"/>
    <col min="295" max="295" width="9.140625" hidden="1" customWidth="1"/>
    <col min="296" max="299" width="0" hidden="1" customWidth="1"/>
    <col min="300" max="300" width="9.140625" hidden="1" customWidth="1"/>
    <col min="301" max="304" width="0" hidden="1" customWidth="1"/>
    <col min="305" max="305" width="9.140625" hidden="1" customWidth="1"/>
    <col min="306" max="309" width="0" hidden="1" customWidth="1"/>
    <col min="310" max="310" width="9.140625" hidden="1" customWidth="1"/>
    <col min="311" max="314" width="0" hidden="1" customWidth="1"/>
    <col min="315" max="315" width="9.140625" hidden="1" customWidth="1"/>
    <col min="316" max="319" width="0" hidden="1" customWidth="1"/>
    <col min="320" max="320" width="9.140625" hidden="1" customWidth="1"/>
    <col min="321" max="324" width="0" hidden="1" customWidth="1"/>
    <col min="325" max="325" width="9.140625" hidden="1" customWidth="1"/>
    <col min="326" max="329" width="0" hidden="1" customWidth="1"/>
    <col min="330" max="330" width="9.140625" hidden="1" customWidth="1"/>
    <col min="331" max="334" width="0" hidden="1" customWidth="1"/>
    <col min="335" max="335" width="9.140625" hidden="1" customWidth="1"/>
    <col min="336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0</v>
      </c>
      <c r="I3" s="38">
        <f>IF(F4=0,0,AVERAGEIF(F4:F6,"&lt;&gt;0"))+F3</f>
        <v>0</v>
      </c>
      <c r="J3" s="38">
        <f>IF(G4=0,0,AVERAGEIF(G4:G6,"&lt;&gt;0"))+G3</f>
        <v>106568.32377733332</v>
      </c>
      <c r="K3" s="57">
        <f>SUM(H3:J3)</f>
        <v>106568.32377733332</v>
      </c>
    </row>
    <row r="4" spans="1:11" x14ac:dyDescent="0.25">
      <c r="A4" s="28">
        <v>2015</v>
      </c>
      <c r="B4" s="35"/>
      <c r="C4" s="35"/>
      <c r="D4" s="35">
        <v>116347</v>
      </c>
      <c r="E4" s="45">
        <f t="shared" ref="E4:G4" si="0">B4</f>
        <v>0</v>
      </c>
      <c r="F4" s="35">
        <f t="shared" si="0"/>
        <v>0</v>
      </c>
      <c r="G4" s="35">
        <f t="shared" si="0"/>
        <v>116347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>
        <v>74736</v>
      </c>
      <c r="E5" s="45">
        <f>B5*Pristalsregulering!$C$7</f>
        <v>0</v>
      </c>
      <c r="F5" s="35">
        <f>C5*Pristalsregulering!$C$7</f>
        <v>0</v>
      </c>
      <c r="G5" s="35">
        <f>D5*Pristalsregulering!$C$7</f>
        <v>74795.788799999995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>
        <v>126561</v>
      </c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128562.18253199998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10300</v>
      </c>
      <c r="C3" s="42">
        <v>25880</v>
      </c>
      <c r="D3" s="42">
        <v>0</v>
      </c>
      <c r="E3" s="41">
        <f>B3</f>
        <v>10300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33852.253199999999</v>
      </c>
    </row>
    <row r="4" spans="1:8" x14ac:dyDescent="0.25">
      <c r="A4" s="31">
        <v>2014</v>
      </c>
      <c r="B4" s="41">
        <v>15810</v>
      </c>
      <c r="C4" s="42">
        <v>14700</v>
      </c>
      <c r="D4" s="42">
        <v>0</v>
      </c>
      <c r="E4" s="41">
        <f>B4*Pristalsregulering!$C$7</f>
        <v>15822.647999999999</v>
      </c>
      <c r="F4" s="42">
        <f>C4*Pristalsregulering!$C$7</f>
        <v>14711.759999999998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15500</v>
      </c>
      <c r="C5" s="42">
        <v>18800</v>
      </c>
      <c r="D5" s="42">
        <v>0</v>
      </c>
      <c r="E5" s="41">
        <f>B5*Pristalsregulering!$C$7*Pristalsregulering!$C$6</f>
        <v>15745.085999999996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2242989.165780528</v>
      </c>
      <c r="C3" s="38">
        <v>229705.01000000004</v>
      </c>
      <c r="D3" s="40">
        <v>22928.22</v>
      </c>
      <c r="E3" s="35">
        <f>B3*Pristalsregulering!C2*Pristalsregulering!C3*Pristalsregulering!C4*Pristalsregulering!C5*Pristalsregulering!C6*Pristalsregulering!C7</f>
        <v>2441939.9834513087</v>
      </c>
      <c r="F3" s="35">
        <v>236162.05997290593</v>
      </c>
      <c r="G3" s="35">
        <f xml:space="preserve"> D3/Pristalsregulering!$C$8</f>
        <v>23015.679582413173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0</v>
      </c>
      <c r="D3" s="38">
        <v>0</v>
      </c>
      <c r="E3" s="40">
        <v>0</v>
      </c>
      <c r="F3" s="38">
        <f>B3</f>
        <v>0</v>
      </c>
      <c r="G3" s="38">
        <f>C3</f>
        <v>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0</v>
      </c>
      <c r="L3" s="43">
        <f>AVERAGE(H3:H5)+AVERAGE(I3:I5)</f>
        <v>0</v>
      </c>
      <c r="M3" s="44">
        <f>SUM(J3:L3)</f>
        <v>0</v>
      </c>
      <c r="N3" s="23"/>
    </row>
    <row r="4" spans="1:14" x14ac:dyDescent="0.25">
      <c r="A4" s="28">
        <v>2014</v>
      </c>
      <c r="B4" s="45">
        <v>0</v>
      </c>
      <c r="C4" s="38">
        <v>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10166</v>
      </c>
      <c r="E2" s="42">
        <v>0</v>
      </c>
      <c r="F2" s="42">
        <v>7522</v>
      </c>
      <c r="G2" s="42">
        <v>2113252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2163463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2017-09-13T13:08:30Z</dcterms:modified>
</cp:coreProperties>
</file>