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20" i="11" l="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25" i="22"/>
  <c r="G18" i="19"/>
  <c r="G19" i="19" s="1"/>
  <c r="E15" i="22" s="1"/>
  <c r="G12" i="7"/>
  <c r="G15" i="22" l="1"/>
  <c r="E23" i="22"/>
  <c r="E27" i="22" s="1"/>
  <c r="E15" i="13"/>
  <c r="F11" i="11"/>
  <c r="F21" i="11"/>
  <c r="G23" i="22" l="1"/>
  <c r="G30" i="13"/>
  <c r="E35" i="13" l="1"/>
  <c r="G35" i="13" s="1"/>
  <c r="E27" i="13"/>
  <c r="E19" i="13"/>
  <c r="G11" i="12"/>
  <c r="G23" i="12"/>
  <c r="G17" i="12"/>
  <c r="F10" i="11"/>
  <c r="F22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<sst xmlns="http://schemas.openxmlformats.org/spreadsheetml/2006/main" count="315" uniqueCount="154">
  <si>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</si>
  <si>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</si>
  <si>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</si>
  <si>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</si>
  <si>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</si>
  <si>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</si>
  <si>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</si>
  <si>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</si>
  <si>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</si>
  <si>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</si>
  <si>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</si>
  <si>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</si>
  <si>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</si>
  <si>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</si>
  <si>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</si>
  <si>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</si>
  <si>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</si>
  <si>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</si>
  <si>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</si>
  <si>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</si>
  <si>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</si>
  <si>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</si>
  <si>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</si>
  <si>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</si>
  <si>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</si>
  <si>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</si>
  <si>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</si>
  <si>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</si>
  <si>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</si>
  <si>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</si>
  <si>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</si>
  <si>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</si>
  <si>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</si>
  <si>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</si>
  <si>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</si>
  <si>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</si>
  <si>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</si>
  <si>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</si>
  <si>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</si>
  <si>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</si>
  <si>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</si>
  <si>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</si>
  <si>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</si>
  <si>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</si>
  <si>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</si>
  <si>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</si>
  <si>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</si>
  <si>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</si>
  <si>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</si>
  <si>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</si>
  <si>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</si>
  <si>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</si>
  <si>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</si>
  <si>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</si>
  <si>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</si>
  <si>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</si>
  <si>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</si>
  <si>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</si>
  <si>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</si>
  <si>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</si>
  <si>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</si>
  <si>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</si>
  <si>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</si>
  <si>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</si>
  <si>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</si>
  <si>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</si>
  <si>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</si>
  <si>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</si>
  <si>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</si>
  <si>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</si>
  <si>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</si>
  <si>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</si>
  <si>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</si>
  <si>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</si>
  <si>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</si>
  <si>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</si>
  <si>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</si>
  <si>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</si>
  <si>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</si>
  <si>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</si>
  <si>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</si>
  <si>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</si>
  <si>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</si>
  <si>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</si>
  <si>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</si>
  <si>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</si>
  <si>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</si>
  <si>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</si>
  <si>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</si>
  <si>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</si>
  <si>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</si>
  <si>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</si>
  <si>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</si>
  <si>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</si>
  <si>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</si>
  <si>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</si>
  <si>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</si>
  <si>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</si>
  <si>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</si>
  <si>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</si>
  <si>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</si>
  <si>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</si>
  <si>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</si>
  <si>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</si>
  <si>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</si>
  <si>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</si>
  <si>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</si>
  <si>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</si>
  <si>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</si>
  <si>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</si>
  <si>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</si>
  <si>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</si>
  <si>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</si>
  <si>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</si>
  <si>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</si>
  <si>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</si>
  <si>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</si>
  <si>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</si>
  <si>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Ventiler på ledningsnet ≤ Ø50 mm</t>
  </si>
  <si>
    <t>Lytteudstyr</t>
  </si>
  <si>
    <t>Afregningsmålere, mekaniske</t>
  </si>
  <si>
    <t>Boring (inkl. etablering, forerør, filter og prøvepumpning)</t>
  </si>
  <si>
    <t>Ø 50mm &lt; Ledningsnet ≤ Ø110 mm</t>
  </si>
  <si>
    <t>Ledningsnet ≤ Ø50 mm</t>
  </si>
  <si>
    <t>Afregningsmålere, elektroniske ≤ Ø 110mm (Qn 10)</t>
  </si>
  <si>
    <t>SRO-anlæg, vandværk</t>
  </si>
  <si>
    <t>SRO-brønd/kvarterbrønd/sektionsbrønd,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</si>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</sst>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22488906.553676438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7862606.381872924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9544863.8566283751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6369992.1208732026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152</v>
      </c>
      <c r="C13" s="43"/>
      <c r="D13" s="44"/>
      <c r="E13" s="40" t="s">
        <v>101</v>
      </c>
      <c r="F13" s="8" t="s">
        <v>4</v>
      </c>
      <c r="G13" s="41">
        <v>-612725.07205141825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151</v>
      </c>
      <c r="C14" s="55"/>
      <c r="D14" s="56"/>
      <c r="E14" s="40" t="s">
        <v>101</v>
      </c>
      <c r="F14" s="8" t="s">
        <v>4</v>
      </c>
      <c r="G14" s="41">
        <v>-542309.69231370243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-123782.02009249908</v>
      </c>
      <c r="F15" s="8" t="s">
        <v>4</v>
      </c>
      <c r="G15" s="47">
        <f>E15*(1+E30/100)</f>
        <v>-125948.20544411782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-59639.801666666433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-514720.49719746038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135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-2166.1853516187339</v>
      </c>
      <c r="F23" s="8" t="s">
        <v>4</v>
      </c>
      <c r="G23" s="41">
        <f>SUM(G10:G15,G18:G22)*$E$30/100</f>
        <v>393688.3893173922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-309668.83451563382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-330737.06189867127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22362958.348232321</v>
      </c>
      <c r="F27" s="38" t="s">
        <v>4</v>
      </c>
      <c r="G27" s="51">
        <f>SUM(G10:G26)</f>
        <v>21675401.583604228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142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143</v>
      </c>
      <c r="C31" s="80"/>
      <c r="D31" s="81"/>
      <c r="E31" s="52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144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7727377.2794819884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9380701.5789959449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6260434.5168287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23368513.375306636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127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128</v>
      </c>
      <c r="C11" s="96"/>
      <c r="D11" s="96"/>
      <c r="E11" s="53">
        <v>72456.614600000001</v>
      </c>
      <c r="F11" s="17" t="s">
        <v>4</v>
      </c>
      <c r="G11" s="21">
        <v>74839</v>
      </c>
      <c r="H11" s="17" t="s">
        <v>4</v>
      </c>
      <c r="I11" s="2"/>
    </row>
    <row r="12" spans="1:9" x14ac:dyDescent="0.25">
      <c r="A12" s="2"/>
      <c r="B12" s="95" t="s">
        <v>129</v>
      </c>
      <c r="C12" s="96"/>
      <c r="D12" s="96"/>
      <c r="E12" s="53">
        <v>103726.3364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130</v>
      </c>
      <c r="C13" s="96"/>
      <c r="D13" s="96"/>
      <c r="E13" s="53">
        <v>32399.4126</v>
      </c>
      <c r="F13" s="17" t="s">
        <v>4</v>
      </c>
      <c r="G13" s="21">
        <v>37168.99</v>
      </c>
      <c r="H13" s="17" t="s">
        <v>4</v>
      </c>
      <c r="I13" s="2"/>
    </row>
    <row r="14" spans="1:9" x14ac:dyDescent="0.25">
      <c r="A14" s="2"/>
      <c r="B14" s="95" t="s">
        <v>131</v>
      </c>
      <c r="C14" s="96"/>
      <c r="D14" s="96"/>
      <c r="E14" s="53">
        <v>5973341.7173999995</v>
      </c>
      <c r="F14" s="17" t="s">
        <v>4</v>
      </c>
      <c r="G14" s="21">
        <v>5948263</v>
      </c>
      <c r="H14" s="17" t="s">
        <v>4</v>
      </c>
      <c r="I14" s="2"/>
    </row>
    <row r="15" spans="1:9" x14ac:dyDescent="0.25">
      <c r="A15" s="2"/>
      <c r="B15" s="95" t="s">
        <v>132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133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134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-121653.09099999908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-123782.02009249908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2218075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2218075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68349</v>
      </c>
      <c r="F10" s="9">
        <f>E10/D10</f>
        <v>911.32</v>
      </c>
      <c r="G10" s="17" t="s">
        <v>4</v>
      </c>
      <c r="H10" s="2"/>
    </row>
    <row r="11" spans="1:8" x14ac:dyDescent="0.25">
      <c r="A11" s="2"/>
      <c r="B11" s="42" t="s">
        <v>118</v>
      </c>
      <c r="C11" s="28">
        <v>2016</v>
      </c>
      <c r="D11" s="22">
        <v>75</v>
      </c>
      <c r="E11" s="21">
        <v>98941</v>
      </c>
      <c r="F11" s="9">
        <f t="shared" ref="F11:F21" si="0">E11/D11</f>
        <v>1319.2133333333334</v>
      </c>
      <c r="G11" s="17" t="s">
        <v>4</v>
      </c>
      <c r="H11" s="2"/>
    </row>
    <row r="12" spans="1:8" x14ac:dyDescent="0.25">
      <c r="A12" s="2"/>
      <c r="B12" s="42" t="s">
        <v>119</v>
      </c>
      <c r="C12" s="28">
        <v>2016</v>
      </c>
      <c r="D12" s="22">
        <v>10</v>
      </c>
      <c r="E12" s="21">
        <v>123681</v>
      </c>
      <c r="F12" s="9">
        <f t="shared" si="0"/>
        <v>12368.1</v>
      </c>
      <c r="G12" s="17" t="s">
        <v>4</v>
      </c>
      <c r="H12" s="2"/>
    </row>
    <row r="13" spans="1:8" x14ac:dyDescent="0.25">
      <c r="A13" s="2"/>
      <c r="B13" s="42" t="s">
        <v>120</v>
      </c>
      <c r="C13" s="28">
        <v>2016</v>
      </c>
      <c r="D13" s="22">
        <v>8</v>
      </c>
      <c r="E13" s="21">
        <v>171113</v>
      </c>
      <c r="F13" s="9">
        <f t="shared" si="0"/>
        <v>21389.125</v>
      </c>
      <c r="G13" s="17" t="s">
        <v>4</v>
      </c>
      <c r="H13" s="2"/>
    </row>
    <row r="14" spans="1:8" ht="26.25" x14ac:dyDescent="0.25">
      <c r="A14" s="2"/>
      <c r="B14" s="42" t="s">
        <v>121</v>
      </c>
      <c r="C14" s="28">
        <v>2016</v>
      </c>
      <c r="D14" s="22">
        <v>30</v>
      </c>
      <c r="E14" s="21">
        <v>209090</v>
      </c>
      <c r="F14" s="9">
        <f t="shared" si="0"/>
        <v>6969.666666666667</v>
      </c>
      <c r="G14" s="17" t="s">
        <v>4</v>
      </c>
      <c r="H14" s="2"/>
    </row>
    <row r="15" spans="1:8" x14ac:dyDescent="0.25">
      <c r="A15" s="2"/>
      <c r="B15" s="42" t="s">
        <v>122</v>
      </c>
      <c r="C15" s="28">
        <v>2016</v>
      </c>
      <c r="D15" s="22">
        <v>75</v>
      </c>
      <c r="E15" s="21">
        <v>161240</v>
      </c>
      <c r="F15" s="9">
        <f t="shared" si="0"/>
        <v>2149.8666666666668</v>
      </c>
      <c r="G15" s="17" t="s">
        <v>4</v>
      </c>
      <c r="H15" s="2"/>
    </row>
    <row r="16" spans="1:8" x14ac:dyDescent="0.25">
      <c r="A16" s="2"/>
      <c r="B16" s="42" t="s">
        <v>118</v>
      </c>
      <c r="C16" s="28">
        <v>2016</v>
      </c>
      <c r="D16" s="22">
        <v>75</v>
      </c>
      <c r="E16" s="21">
        <v>159717</v>
      </c>
      <c r="F16" s="9">
        <f t="shared" si="0"/>
        <v>2129.56</v>
      </c>
      <c r="G16" s="17" t="s">
        <v>4</v>
      </c>
      <c r="H16" s="2"/>
    </row>
    <row r="17" spans="1:8" x14ac:dyDescent="0.25">
      <c r="A17" s="2"/>
      <c r="B17" s="42" t="s">
        <v>123</v>
      </c>
      <c r="C17" s="28">
        <v>2016</v>
      </c>
      <c r="D17" s="22">
        <v>75</v>
      </c>
      <c r="E17" s="21">
        <v>40354.25</v>
      </c>
      <c r="F17" s="9">
        <f t="shared" si="0"/>
        <v>538.05666666666662</v>
      </c>
      <c r="G17" s="17" t="s">
        <v>4</v>
      </c>
      <c r="H17" s="2"/>
    </row>
    <row r="18" spans="1:8" ht="26.25" x14ac:dyDescent="0.25">
      <c r="A18" s="2"/>
      <c r="B18" s="42" t="s">
        <v>124</v>
      </c>
      <c r="C18" s="28">
        <v>2016</v>
      </c>
      <c r="D18" s="22">
        <v>10</v>
      </c>
      <c r="E18" s="21">
        <v>840976</v>
      </c>
      <c r="F18" s="9">
        <f t="shared" si="0"/>
        <v>84097.600000000006</v>
      </c>
      <c r="G18" s="17" t="s">
        <v>4</v>
      </c>
      <c r="H18" s="2"/>
    </row>
    <row r="19" spans="1:8" x14ac:dyDescent="0.25">
      <c r="A19" s="2"/>
      <c r="B19" s="42" t="s">
        <v>123</v>
      </c>
      <c r="C19" s="28">
        <v>2016</v>
      </c>
      <c r="D19" s="22">
        <v>75</v>
      </c>
      <c r="E19" s="21">
        <v>69400</v>
      </c>
      <c r="F19" s="9">
        <f t="shared" si="0"/>
        <v>925.33333333333337</v>
      </c>
      <c r="G19" s="17" t="s">
        <v>4</v>
      </c>
      <c r="H19" s="2"/>
    </row>
    <row r="20" spans="1:8" x14ac:dyDescent="0.25">
      <c r="A20" s="2"/>
      <c r="B20" s="42" t="s">
        <v>125</v>
      </c>
      <c r="C20" s="28">
        <v>2016</v>
      </c>
      <c r="D20" s="22">
        <v>10</v>
      </c>
      <c r="E20" s="21">
        <v>500315</v>
      </c>
      <c r="F20" s="9">
        <f t="shared" si="0"/>
        <v>50031.5</v>
      </c>
      <c r="G20" s="17" t="s">
        <v>4</v>
      </c>
      <c r="H20" s="2"/>
    </row>
    <row r="21" spans="1:8" ht="26.25" x14ac:dyDescent="0.25">
      <c r="A21" s="2"/>
      <c r="B21" s="42" t="s">
        <v>126</v>
      </c>
      <c r="C21" s="28">
        <v>2016</v>
      </c>
      <c r="D21" s="22">
        <v>50</v>
      </c>
      <c r="E21" s="21">
        <v>422160</v>
      </c>
      <c r="F21" s="9">
        <f t="shared" si="0"/>
        <v>8443.2000000000007</v>
      </c>
      <c r="G21" s="17" t="s">
        <v>4</v>
      </c>
      <c r="H21" s="2"/>
    </row>
    <row r="22" spans="1:8" x14ac:dyDescent="0.25">
      <c r="A22" s="2"/>
      <c r="B22" s="91" t="s">
        <v>54</v>
      </c>
      <c r="C22" s="92"/>
      <c r="D22" s="92"/>
      <c r="E22" s="93"/>
      <c r="F22" s="15">
        <f>SUM(F10:F21)</f>
        <v>191272.54166666669</v>
      </c>
      <c r="G22" s="16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6124270.9900000002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5664000</v>
      </c>
      <c r="H10" s="17" t="s">
        <v>4</v>
      </c>
      <c r="I10" s="2"/>
    </row>
    <row r="11" spans="1:9" x14ac:dyDescent="0.25">
      <c r="A11" s="2"/>
      <c r="B11" s="91" t="s">
        <v>146</v>
      </c>
      <c r="C11" s="92"/>
      <c r="D11" s="92"/>
      <c r="E11" s="92"/>
      <c r="F11" s="93"/>
      <c r="G11" s="15">
        <f>G9-G10</f>
        <v>460270.99000000022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457150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990000</v>
      </c>
      <c r="H16" s="17" t="s">
        <v>4</v>
      </c>
      <c r="I16" s="2"/>
    </row>
    <row r="17" spans="1:9" x14ac:dyDescent="0.25">
      <c r="A17" s="2"/>
      <c r="B17" s="91" t="s">
        <v>147</v>
      </c>
      <c r="C17" s="92"/>
      <c r="D17" s="92"/>
      <c r="E17" s="92"/>
      <c r="F17" s="93"/>
      <c r="G17" s="15">
        <f>G15-G16</f>
        <v>-532850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148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2016'!F22</f>
        <v>191272.54166666669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178333.33333333334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12939.208333333343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20550416.50280254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3967539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652941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-134902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302833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4788411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196800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196800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-1360000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-2865336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-2034037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-6259373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-1274162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21043525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21612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21065137</v>
      </c>
      <c r="F35" s="25" t="s">
        <v>4</v>
      </c>
      <c r="G35" s="12">
        <f>-E35</f>
        <v>-21065137</v>
      </c>
      <c r="H35" s="25" t="s">
        <v>4</v>
      </c>
      <c r="I35" s="2"/>
    </row>
    <row r="36" spans="1:9" x14ac:dyDescent="0.25">
      <c r="A36" s="2"/>
      <c r="B36" s="91" t="s">
        <v>141</v>
      </c>
      <c r="C36" s="92"/>
      <c r="D36" s="92"/>
      <c r="E36" s="92"/>
      <c r="F36" s="93"/>
      <c r="G36" s="15">
        <f>$G$9+$G$28+$G$30+$G$35</f>
        <v>-514720.49719746038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140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153</v>
      </c>
      <c r="C16" s="85"/>
      <c r="D16" s="85"/>
      <c r="E16" s="86"/>
      <c r="F16" s="100" t="s">
        <v>136</v>
      </c>
      <c r="G16" s="100"/>
      <c r="H16" s="2"/>
    </row>
    <row r="17" spans="1:8" x14ac:dyDescent="0.25">
      <c r="A17" s="2"/>
      <c r="B17" s="79" t="s">
        <v>150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138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2017-09-14T07:57:48Z</dcterms:modified>
</cp:coreProperties>
</file>