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D5" i="16"/>
  <c r="D6" i="16"/>
  <c r="J3" i="24"/>
  <c r="E5" i="16"/>
  <c r="G3" i="16" s="1"/>
  <c r="E6" i="16"/>
  <c r="M3" i="24" l="1"/>
  <c r="B9" i="12" s="1"/>
  <c r="B10" i="12" s="1"/>
  <c r="F3" i="16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<sst xmlns="http://schemas.openxmlformats.org/spreadsheetml/2006/main" count="112" uniqueCount="75">
  <si>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</si>
  <si>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</si>
  <si>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</si>
  <si>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</si>
  <si>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</si>
  <si>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</si>
  <si>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</si>
  <si>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</si>
  <si>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</si>
  <si>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</si>
  <si>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</si>
  <si>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</si>
  <si>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</si>
  <si>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</si>
  <si>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</si>
  <si>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</si>
  <si>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</si>
  <si>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</si>
  <si>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</si>
  <si>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</si>
  <si>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</si>
  <si>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</si>
  <si>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Vandbesparende tiltag</t>
  </si>
  <si>
    <t>Lækagekontrol hos forbrugerne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</si>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</sst>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1560933.8440533329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76764.100937161216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39384.476321333335</v>
      </c>
      <c r="C4" t="s">
        <v>11</v>
      </c>
    </row>
    <row r="5" spans="1:3" s="26" customFormat="1" x14ac:dyDescent="0.25">
      <c r="A5" s="3" t="s">
        <v>12</v>
      </c>
      <c r="B5" s="48">
        <f>SUM(B2:B4)</f>
        <v>1677082.4213118274</v>
      </c>
      <c r="C5" s="62" t="s">
        <v>11</v>
      </c>
    </row>
    <row r="6" spans="1:3" x14ac:dyDescent="0.25">
      <c r="A6" s="47" t="s">
        <v>0</v>
      </c>
      <c r="B6" s="38">
        <f>Investeringer!E3</f>
        <v>2150369.6100160303</v>
      </c>
      <c r="C6" s="23" t="s">
        <v>11</v>
      </c>
    </row>
    <row r="7" spans="1:3" x14ac:dyDescent="0.25">
      <c r="A7" s="4" t="s">
        <v>1</v>
      </c>
      <c r="B7" s="35">
        <f>Investeringer!F3</f>
        <v>288164.77778264089</v>
      </c>
      <c r="C7" t="s">
        <v>11</v>
      </c>
    </row>
    <row r="8" spans="1:3" x14ac:dyDescent="0.25">
      <c r="A8" s="4" t="s">
        <v>2</v>
      </c>
      <c r="B8" s="35">
        <f>Investeringer!G3</f>
        <v>71708.085725757875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2533</v>
      </c>
      <c r="C9" t="s">
        <v>11</v>
      </c>
    </row>
    <row r="10" spans="1:3" s="22" customFormat="1" x14ac:dyDescent="0.25">
      <c r="A10" s="3" t="s">
        <v>48</v>
      </c>
      <c r="B10" s="48">
        <f>SUM(B6:B9)</f>
        <v>2512775.4735244289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2637077</v>
      </c>
      <c r="C11" t="s">
        <v>11</v>
      </c>
    </row>
    <row r="12" spans="1:3" s="22" customFormat="1" x14ac:dyDescent="0.25">
      <c r="A12" s="3" t="s">
        <v>68</v>
      </c>
      <c r="B12" s="48">
        <f>SUM(B11:B11)</f>
        <v>2637077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6826934.8948362563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6887365.1475222735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1516105</v>
      </c>
      <c r="C2" s="49">
        <v>0</v>
      </c>
      <c r="D2" s="49">
        <f>B2+C2</f>
        <v>1516105</v>
      </c>
      <c r="E2" s="50">
        <f>D2</f>
        <v>1516105</v>
      </c>
      <c r="F2" s="49">
        <v>1654986.5718761552</v>
      </c>
      <c r="G2" s="49">
        <v>0</v>
      </c>
      <c r="H2" s="49">
        <f>F2-G2</f>
        <v>1654986.5718761552</v>
      </c>
      <c r="I2" s="49">
        <f>AVERAGEIF(E2:E4,"&lt;&gt;0")</f>
        <v>1560933.8440533329</v>
      </c>
      <c r="J2" s="49">
        <v>1329273.2257829504</v>
      </c>
      <c r="K2" s="39">
        <f>IF(H2&gt;I2,IF(I2&gt;J2,I2,J2),H2)</f>
        <v>1560933.8440533329</v>
      </c>
    </row>
    <row r="3" spans="1:11" s="23" customFormat="1" x14ac:dyDescent="0.25">
      <c r="A3" s="28">
        <v>2014</v>
      </c>
      <c r="B3" s="49">
        <v>1652749</v>
      </c>
      <c r="C3" s="49"/>
      <c r="D3" s="49">
        <f t="shared" ref="D3:D4" si="0">B3+C3</f>
        <v>1652749</v>
      </c>
      <c r="E3" s="50">
        <f>D3*Pristalsregulering!C7</f>
        <v>1654071.1991999999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1489080</v>
      </c>
      <c r="C4" s="49"/>
      <c r="D4" s="49">
        <f t="shared" si="0"/>
        <v>1489080</v>
      </c>
      <c r="E4" s="50">
        <f>D4*Pristalsregulering!$C$6*Pristalsregulering!$C$7</f>
        <v>1512625.3329599998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80" width="0" hidden="1" customWidth="1"/>
    <col min="81" max="81" width="9.140625" hidden="1" customWidth="1"/>
    <col min="82" max="109" width="0" hidden="1" customWidth="1"/>
    <col min="110" max="110" width="9.140625" hidden="1" customWidth="1"/>
    <col min="111" max="162" width="0" hidden="1" customWidth="1"/>
    <col min="163" max="163" width="9.140625" hidden="1" customWidth="1"/>
    <col min="164" max="191" width="0" hidden="1" customWidth="1"/>
    <col min="192" max="192" width="9.140625" hidden="1" customWidth="1"/>
    <col min="193" max="220" width="0" hidden="1" customWidth="1"/>
    <col min="221" max="221" width="9.140625" hidden="1" customWidth="1"/>
    <col min="222" max="244" width="0" hidden="1" customWidth="1"/>
    <col min="245" max="245" width="9.140625" hidden="1" customWidth="1"/>
    <col min="246" max="273" width="0" hidden="1" customWidth="1"/>
    <col min="274" max="274" width="9.140625" hidden="1" customWidth="1"/>
    <col min="275" max="302" width="0" hidden="1" customWidth="1"/>
    <col min="303" max="303" width="9.140625" hidden="1" customWidth="1"/>
    <col min="304" max="331" width="0" hidden="1" customWidth="1"/>
    <col min="332" max="332" width="9.140625" hidden="1" customWidth="1"/>
    <col min="333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3" t="s">
        <v>72</v>
      </c>
      <c r="E1" s="10"/>
      <c r="F1" s="63" t="s">
        <v>73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>
        <v>39002</v>
      </c>
      <c r="C3" s="72">
        <v>0</v>
      </c>
      <c r="D3" s="45">
        <f>B3/Pristalsregulering!$C$8</f>
        <v>39150.772937161215</v>
      </c>
      <c r="E3" s="35">
        <f>C3/Pristalsregulering!$C$8</f>
        <v>0</v>
      </c>
      <c r="F3" s="45">
        <f>IF(D4=0,0,AVERAGEIF(D4:D6,"&lt;&gt;0"))+D3</f>
        <v>39150.772937161215</v>
      </c>
      <c r="G3" s="38">
        <f>IF(E4=0,0,AVERAGEIF(E4:E6,"&lt;&gt;0"))+E3</f>
        <v>37613.327999999994</v>
      </c>
      <c r="H3" s="57">
        <f>SUM(F3:G3)</f>
        <v>76764.100937161216</v>
      </c>
    </row>
    <row r="4" spans="1:8" x14ac:dyDescent="0.25">
      <c r="A4" s="28">
        <v>2015</v>
      </c>
      <c r="B4" s="35"/>
      <c r="C4" s="35">
        <v>41880</v>
      </c>
      <c r="D4" s="45">
        <f>B4</f>
        <v>0</v>
      </c>
      <c r="E4" s="35">
        <f>C4</f>
        <v>41880</v>
      </c>
      <c r="F4" s="45"/>
      <c r="G4" s="38"/>
      <c r="H4" s="54"/>
    </row>
    <row r="5" spans="1:8" x14ac:dyDescent="0.25">
      <c r="A5" s="28">
        <v>2014</v>
      </c>
      <c r="B5" s="35"/>
      <c r="C5" s="35">
        <v>33320</v>
      </c>
      <c r="D5" s="45">
        <f>B5*Pristalsregulering!$C$7</f>
        <v>0</v>
      </c>
      <c r="E5" s="35">
        <f>C5*Pristalsregulering!$C$7</f>
        <v>33346.655999999995</v>
      </c>
      <c r="F5" s="45"/>
      <c r="G5" s="35"/>
      <c r="H5" s="45"/>
    </row>
    <row r="6" spans="1:8" x14ac:dyDescent="0.25">
      <c r="A6" s="28">
        <v>2013</v>
      </c>
      <c r="B6" s="35"/>
      <c r="C6" s="35"/>
      <c r="D6" s="45">
        <f>B6*Pristalsregulering!$C$7*Pristalsregulering!$C$6</f>
        <v>0</v>
      </c>
      <c r="E6" s="35">
        <f>C6*Pristalsregulering!$C$7*Pristalsregulering!$C$6</f>
        <v>0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15055</v>
      </c>
      <c r="C3" s="42">
        <v>13059</v>
      </c>
      <c r="D3" s="42">
        <v>0</v>
      </c>
      <c r="E3" s="41">
        <f>B3</f>
        <v>15055</v>
      </c>
      <c r="F3" s="42">
        <f t="shared" ref="F3:G3" si="0">C3</f>
        <v>13059</v>
      </c>
      <c r="G3" s="43">
        <f t="shared" si="0"/>
        <v>0</v>
      </c>
      <c r="H3" s="44">
        <f>IF(E3=0,0,AVERAGEIF(E3:E5,"&lt;&gt;0"))+IF(F3=0,0,AVERAGEIF(F3:F5,"&lt;&gt;0"))+IF(G3=0,0,AVERAGEIF(G3:G5,"&lt;&gt;0"))</f>
        <v>39384.476321333335</v>
      </c>
    </row>
    <row r="4" spans="1:8" x14ac:dyDescent="0.25">
      <c r="A4" s="31">
        <v>2014</v>
      </c>
      <c r="B4" s="41">
        <v>15055</v>
      </c>
      <c r="C4" s="42">
        <v>15741</v>
      </c>
      <c r="D4" s="42">
        <v>0</v>
      </c>
      <c r="E4" s="41">
        <f>B4*Pristalsregulering!$C$7</f>
        <v>15067.043999999998</v>
      </c>
      <c r="F4" s="42">
        <f>C4*Pristalsregulering!$C$7</f>
        <v>15753.592799999999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38167</v>
      </c>
      <c r="C5" s="42">
        <v>20130</v>
      </c>
      <c r="D5" s="42">
        <v>0</v>
      </c>
      <c r="E5" s="41">
        <f>B5*Pristalsregulering!$C$7*Pristalsregulering!$C$6</f>
        <v>38770.496603999993</v>
      </c>
      <c r="F5" s="42">
        <f>C5*Pristalsregulering!$C$7*Pristalsregulering!$C$6</f>
        <v>20448.295559999999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1975173.7431616643</v>
      </c>
      <c r="C3" s="38">
        <v>278574.49666666664</v>
      </c>
      <c r="D3" s="40">
        <v>71435.594999999987</v>
      </c>
      <c r="E3" s="35">
        <f>B3*Pristalsregulering!C2*Pristalsregulering!C3*Pristalsregulering!C4*Pristalsregulering!C5*Pristalsregulering!C6*Pristalsregulering!C7</f>
        <v>2150369.6100160303</v>
      </c>
      <c r="F3" s="35">
        <v>288164.77778264089</v>
      </c>
      <c r="G3" s="35">
        <f xml:space="preserve"> D3/Pristalsregulering!$C$8</f>
        <v>71708.085725757875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70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2533</v>
      </c>
      <c r="D3" s="38">
        <v>0</v>
      </c>
      <c r="E3" s="40">
        <v>0</v>
      </c>
      <c r="F3" s="38">
        <f>B3</f>
        <v>0</v>
      </c>
      <c r="G3" s="38">
        <f>C3</f>
        <v>2533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2533</v>
      </c>
      <c r="L3" s="43">
        <f>AVERAGE(H3:H5)+AVERAGE(I3:I5)</f>
        <v>0</v>
      </c>
      <c r="M3" s="44">
        <f>SUM(J3:L3)</f>
        <v>2533</v>
      </c>
      <c r="N3" s="23"/>
    </row>
    <row r="4" spans="1:14" x14ac:dyDescent="0.25">
      <c r="A4" s="28">
        <v>2014</v>
      </c>
      <c r="B4" s="45">
        <v>0</v>
      </c>
      <c r="C4" s="38">
        <v>2563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2565.0503999999996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14480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14708.957759999998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60786</v>
      </c>
      <c r="G2" s="42">
        <v>2543768</v>
      </c>
      <c r="H2" s="42" t="s">
        <v>47</v>
      </c>
      <c r="I2" s="42">
        <v>0</v>
      </c>
      <c r="J2" s="42">
        <v>0</v>
      </c>
      <c r="K2" s="42"/>
      <c r="L2" s="43"/>
      <c r="M2" s="44">
        <f>SUM(B2:L2)</f>
        <v>2637077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2017-09-13T13:08:56Z</dcterms:modified>
</cp:coreProperties>
</file>