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9" i="11"/>
  <c r="G23" i="22" l="1"/>
  <c r="G30" i="13"/>
  <c r="E35" i="13" l="1"/>
  <c r="G35" i="13" s="1"/>
  <c r="E27" i="13"/>
  <c r="E19" i="13"/>
  <c r="G11" i="12"/>
  <c r="G23" i="12"/>
  <c r="G17" i="12"/>
  <c r="F10" i="11"/>
  <c r="F30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<sst xmlns="http://schemas.openxmlformats.org/spreadsheetml/2006/main" count="331" uniqueCount="164">
  <si>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</si>
  <si>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</si>
  <si>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</si>
  <si>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</si>
  <si>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</si>
  <si>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</si>
  <si>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</si>
  <si>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</si>
  <si>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</si>
  <si>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</si>
  <si>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</si>
  <si>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</si>
  <si>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</si>
  <si>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</si>
  <si>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</si>
  <si>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</si>
  <si>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</si>
  <si>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</si>
  <si>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</si>
  <si>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</si>
  <si>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</si>
  <si>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</si>
  <si>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</si>
  <si>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</si>
  <si>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</si>
  <si>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</si>
  <si>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</si>
  <si>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</si>
  <si>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</si>
  <si>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</si>
  <si>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</si>
  <si>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</si>
  <si>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</si>
  <si>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</si>
  <si>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</si>
  <si>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</si>
  <si>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</si>
  <si>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</si>
  <si>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</si>
  <si>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</si>
  <si>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</si>
  <si>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</si>
  <si>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</si>
  <si>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</si>
  <si>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</si>
  <si>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</si>
  <si>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</si>
  <si>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</si>
  <si>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</si>
  <si>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</si>
  <si>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</si>
  <si>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</si>
  <si>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</si>
  <si>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</si>
  <si>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</si>
  <si>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</si>
  <si>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</si>
  <si>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</si>
  <si>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</si>
  <si>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</si>
  <si>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</si>
  <si>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</si>
  <si>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</si>
  <si>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</si>
  <si>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</si>
  <si>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</si>
  <si>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</si>
  <si>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</si>
  <si>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</si>
  <si>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</si>
  <si>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</si>
  <si>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</si>
  <si>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</si>
  <si>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</si>
  <si>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</si>
  <si>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</si>
  <si>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</si>
  <si>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</si>
  <si>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</si>
  <si>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</si>
  <si>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</si>
  <si>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</si>
  <si>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</si>
  <si>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</si>
  <si>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</si>
  <si>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</si>
  <si>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</si>
  <si>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</si>
  <si>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</si>
  <si>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</si>
  <si>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</si>
  <si>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</si>
  <si>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</si>
  <si>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</si>
  <si>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</si>
  <si>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</si>
  <si>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</si>
  <si>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</si>
  <si>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</si>
  <si>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</si>
  <si>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</si>
  <si>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</si>
  <si>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</si>
  <si>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</si>
  <si>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</si>
  <si>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</si>
  <si>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</si>
  <si>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</si>
  <si>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</si>
  <si>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</si>
  <si>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</si>
  <si>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</si>
  <si>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</si>
  <si>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</si>
  <si>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</si>
  <si>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</si>
  <si>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</si>
  <si>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</si>
  <si>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Pumpe inkl. stigrør og forerørsforsejlinger mv.</t>
  </si>
  <si>
    <t>SRO anlæg</t>
  </si>
  <si>
    <t>Ø110 mm &lt; Ledningsnet ≤ Ø 250 mm</t>
  </si>
  <si>
    <t>Udpumpningsanlæg, Freqvensomformer</t>
  </si>
  <si>
    <t>Elanlæg - vandværk</t>
  </si>
  <si>
    <t>Sikring, avanceret (hegne, porte og overvågningssystemer), SRO</t>
  </si>
  <si>
    <t>Ledningsnet ≤ Ø50 mm</t>
  </si>
  <si>
    <t>Ø 50mm &lt; Ledningsnet ≤ Ø110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</si>
  <si>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</si>
  <si>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</si>
  <si>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</si>
  <si>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</si>
  <si>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Afregningsmålere, mekaniske</t>
  </si>
  <si>
    <t>Afregningsmålere, elektroniske ≤ Ø 110mm (Qn 10)</t>
  </si>
  <si>
    <t>Afregningsmålere, elektroniske &gt; Ø110 mm</t>
  </si>
  <si>
    <t>Køretøjer, personbil</t>
  </si>
  <si>
    <t>Køretøjer, små lastvogne (&lt; 3.500 kg.)</t>
  </si>
  <si>
    <t>Arbejdsplads</t>
  </si>
  <si>
    <t>IT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</si>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</sst>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110389850.02595437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39921127.817785174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22590919.369783182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53511792.45381514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162</v>
      </c>
      <c r="C13" s="43"/>
      <c r="D13" s="44"/>
      <c r="E13" s="40" t="s">
        <v>101</v>
      </c>
      <c r="F13" s="8" t="s">
        <v>4</v>
      </c>
      <c r="G13" s="41">
        <v>-1563453.3943200943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161</v>
      </c>
      <c r="C14" s="55"/>
      <c r="D14" s="56"/>
      <c r="E14" s="40" t="s">
        <v>101</v>
      </c>
      <c r="F14" s="8" t="s">
        <v>4</v>
      </c>
      <c r="G14" s="41">
        <v>-411822.33924675471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178367.75386649722</v>
      </c>
      <c r="F15" s="8" t="s">
        <v>4</v>
      </c>
      <c r="G15" s="47">
        <f>E15*(1+E30/100)</f>
        <v>181489.18955916094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-1916514.6712499997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8565148.0426606238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3121.4356926637015</v>
      </c>
      <c r="F23" s="8" t="s">
        <v>4</v>
      </c>
      <c r="G23" s="41">
        <f>SUM(G10:G15,G18:G22)*$E$30/100</f>
        <v>1999025.9292040765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-1180018.667263218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-3489572.6216931217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110571339.21551353</v>
      </c>
      <c r="F27" s="38" t="s">
        <v>4</v>
      </c>
      <c r="G27" s="51">
        <f>SUM(G10:G26)</f>
        <v>118208121.10903417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153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39234523.653842919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22202377.75900067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52591442.215051733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114028343.62789533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137</v>
      </c>
      <c r="C10" s="96"/>
      <c r="D10" s="96"/>
      <c r="E10" s="53">
        <v>8601711.8125999998</v>
      </c>
      <c r="F10" s="17" t="s">
        <v>4</v>
      </c>
      <c r="G10" s="21">
        <v>10407988</v>
      </c>
      <c r="H10" s="17" t="s">
        <v>4</v>
      </c>
      <c r="I10" s="2"/>
    </row>
    <row r="11" spans="1:9" x14ac:dyDescent="0.25">
      <c r="A11" s="2"/>
      <c r="B11" s="95" t="s">
        <v>138</v>
      </c>
      <c r="C11" s="96"/>
      <c r="D11" s="96"/>
      <c r="E11" s="53">
        <v>68715.883600000001</v>
      </c>
      <c r="F11" s="17" t="s">
        <v>4</v>
      </c>
      <c r="G11" s="21">
        <v>69581</v>
      </c>
      <c r="H11" s="17" t="s">
        <v>4</v>
      </c>
      <c r="I11" s="2"/>
    </row>
    <row r="12" spans="1:9" x14ac:dyDescent="0.25">
      <c r="A12" s="2"/>
      <c r="B12" s="95" t="s">
        <v>139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140</v>
      </c>
      <c r="C13" s="96"/>
      <c r="D13" s="96"/>
      <c r="E13" s="53">
        <v>32399.4126</v>
      </c>
      <c r="F13" s="17" t="s">
        <v>4</v>
      </c>
      <c r="G13" s="21">
        <v>121577</v>
      </c>
      <c r="H13" s="17" t="s">
        <v>4</v>
      </c>
      <c r="I13" s="2"/>
    </row>
    <row r="14" spans="1:9" x14ac:dyDescent="0.25">
      <c r="A14" s="2"/>
      <c r="B14" s="95" t="s">
        <v>141</v>
      </c>
      <c r="C14" s="96"/>
      <c r="D14" s="96"/>
      <c r="E14" s="53">
        <v>43229079.887400001</v>
      </c>
      <c r="F14" s="17" t="s">
        <v>4</v>
      </c>
      <c r="G14" s="21">
        <v>41508061</v>
      </c>
      <c r="H14" s="17" t="s">
        <v>4</v>
      </c>
      <c r="I14" s="2"/>
    </row>
    <row r="15" spans="1:9" x14ac:dyDescent="0.25">
      <c r="A15" s="2"/>
      <c r="B15" s="95" t="s">
        <v>142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175300.00379999727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178367.75386649722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-33833597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-23364879.134920634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-10468717.865079366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-3489572.6216931217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15</v>
      </c>
      <c r="E10" s="21">
        <v>147500.92000000001</v>
      </c>
      <c r="F10" s="9">
        <f>E10/D10</f>
        <v>9833.394666666667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10</v>
      </c>
      <c r="E11" s="21">
        <v>991922.81</v>
      </c>
      <c r="F11" s="9">
        <f t="shared" ref="F11:F29" si="0">E11/D11</f>
        <v>99192.281000000003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81671.81</v>
      </c>
      <c r="F12" s="9">
        <f t="shared" si="0"/>
        <v>1088.9574666666667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25</v>
      </c>
      <c r="E13" s="21">
        <v>260680.27</v>
      </c>
      <c r="F13" s="9">
        <f t="shared" si="0"/>
        <v>10427.210799999999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25</v>
      </c>
      <c r="E14" s="21">
        <v>2589983.75</v>
      </c>
      <c r="F14" s="9">
        <f t="shared" si="0"/>
        <v>103599.35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10</v>
      </c>
      <c r="E15" s="21">
        <v>363861.66</v>
      </c>
      <c r="F15" s="9">
        <f t="shared" si="0"/>
        <v>36386.165999999997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2694817.26</v>
      </c>
      <c r="F16" s="9">
        <f t="shared" si="0"/>
        <v>35930.896799999995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6240062.6299999999</v>
      </c>
      <c r="F17" s="9">
        <f t="shared" si="0"/>
        <v>83200.835066666667</v>
      </c>
      <c r="G17" s="17" t="s">
        <v>4</v>
      </c>
      <c r="H17" s="2"/>
    </row>
    <row r="18" spans="1:8" x14ac:dyDescent="0.25">
      <c r="A18" s="2"/>
      <c r="B18" s="42" t="s">
        <v>120</v>
      </c>
      <c r="C18" s="28">
        <v>2016</v>
      </c>
      <c r="D18" s="22">
        <v>75</v>
      </c>
      <c r="E18" s="21">
        <v>5255661.1500000004</v>
      </c>
      <c r="F18" s="9">
        <f t="shared" si="0"/>
        <v>70075.482000000004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75</v>
      </c>
      <c r="E19" s="21">
        <v>2262055.2799999998</v>
      </c>
      <c r="F19" s="9">
        <f t="shared" si="0"/>
        <v>30160.737066666665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75</v>
      </c>
      <c r="E20" s="21">
        <v>646843.54</v>
      </c>
      <c r="F20" s="9">
        <f t="shared" si="0"/>
        <v>8624.5805333333337</v>
      </c>
      <c r="G20" s="17" t="s">
        <v>4</v>
      </c>
      <c r="H20" s="2"/>
    </row>
    <row r="21" spans="1:8" x14ac:dyDescent="0.25">
      <c r="A21" s="2"/>
      <c r="B21" s="42" t="s">
        <v>128</v>
      </c>
      <c r="C21" s="28">
        <v>2016</v>
      </c>
      <c r="D21" s="22">
        <v>75</v>
      </c>
      <c r="E21" s="21">
        <v>558312.1</v>
      </c>
      <c r="F21" s="9">
        <f t="shared" si="0"/>
        <v>7444.1613333333335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75</v>
      </c>
      <c r="E22" s="21">
        <v>53030.38</v>
      </c>
      <c r="F22" s="9">
        <f t="shared" si="0"/>
        <v>707.07173333333333</v>
      </c>
      <c r="G22" s="17" t="s">
        <v>4</v>
      </c>
      <c r="H22" s="2"/>
    </row>
    <row r="23" spans="1:8" x14ac:dyDescent="0.25">
      <c r="A23" s="2"/>
      <c r="B23" s="42" t="s">
        <v>130</v>
      </c>
      <c r="C23" s="28">
        <v>2016</v>
      </c>
      <c r="D23" s="22">
        <v>8</v>
      </c>
      <c r="E23" s="21">
        <v>1940562.87</v>
      </c>
      <c r="F23" s="9">
        <f t="shared" si="0"/>
        <v>242570.35875000001</v>
      </c>
      <c r="G23" s="17" t="s">
        <v>4</v>
      </c>
      <c r="H23" s="2"/>
    </row>
    <row r="24" spans="1:8" ht="26.25" x14ac:dyDescent="0.25">
      <c r="A24" s="2"/>
      <c r="B24" s="42" t="s">
        <v>131</v>
      </c>
      <c r="C24" s="28">
        <v>2016</v>
      </c>
      <c r="D24" s="22">
        <v>10</v>
      </c>
      <c r="E24" s="21">
        <v>107415.23</v>
      </c>
      <c r="F24" s="9">
        <f t="shared" si="0"/>
        <v>10741.522999999999</v>
      </c>
      <c r="G24" s="17" t="s">
        <v>4</v>
      </c>
      <c r="H24" s="2"/>
    </row>
    <row r="25" spans="1:8" x14ac:dyDescent="0.25">
      <c r="A25" s="2"/>
      <c r="B25" s="42" t="s">
        <v>132</v>
      </c>
      <c r="C25" s="28">
        <v>2016</v>
      </c>
      <c r="D25" s="22">
        <v>10</v>
      </c>
      <c r="E25" s="21">
        <v>25256.2</v>
      </c>
      <c r="F25" s="9">
        <f t="shared" si="0"/>
        <v>2525.62</v>
      </c>
      <c r="G25" s="17" t="s">
        <v>4</v>
      </c>
      <c r="H25" s="2"/>
    </row>
    <row r="26" spans="1:8" x14ac:dyDescent="0.25">
      <c r="A26" s="2"/>
      <c r="B26" s="42" t="s">
        <v>133</v>
      </c>
      <c r="C26" s="28">
        <v>2016</v>
      </c>
      <c r="D26" s="22">
        <v>5</v>
      </c>
      <c r="E26" s="21">
        <v>156499</v>
      </c>
      <c r="F26" s="9">
        <f t="shared" si="0"/>
        <v>31299.8</v>
      </c>
      <c r="G26" s="17" t="s">
        <v>4</v>
      </c>
      <c r="H26" s="2"/>
    </row>
    <row r="27" spans="1:8" x14ac:dyDescent="0.25">
      <c r="A27" s="2"/>
      <c r="B27" s="42" t="s">
        <v>134</v>
      </c>
      <c r="C27" s="28">
        <v>2016</v>
      </c>
      <c r="D27" s="22">
        <v>5</v>
      </c>
      <c r="E27" s="21">
        <v>422179.41</v>
      </c>
      <c r="F27" s="9">
        <f t="shared" si="0"/>
        <v>84435.881999999998</v>
      </c>
      <c r="G27" s="17" t="s">
        <v>4</v>
      </c>
      <c r="H27" s="2"/>
    </row>
    <row r="28" spans="1:8" x14ac:dyDescent="0.25">
      <c r="A28" s="2"/>
      <c r="B28" s="42" t="s">
        <v>135</v>
      </c>
      <c r="C28" s="28">
        <v>2016</v>
      </c>
      <c r="D28" s="22">
        <v>5</v>
      </c>
      <c r="E28" s="21">
        <v>605690.79</v>
      </c>
      <c r="F28" s="9">
        <f t="shared" si="0"/>
        <v>121138.15800000001</v>
      </c>
      <c r="G28" s="17" t="s">
        <v>4</v>
      </c>
      <c r="H28" s="2"/>
    </row>
    <row r="29" spans="1:8" x14ac:dyDescent="0.25">
      <c r="A29" s="2"/>
      <c r="B29" s="42" t="s">
        <v>136</v>
      </c>
      <c r="C29" s="28">
        <v>2016</v>
      </c>
      <c r="D29" s="22">
        <v>5</v>
      </c>
      <c r="E29" s="21">
        <v>158095.97</v>
      </c>
      <c r="F29" s="9">
        <f t="shared" si="0"/>
        <v>31619.194</v>
      </c>
      <c r="G29" s="17" t="s">
        <v>4</v>
      </c>
      <c r="H29" s="2"/>
    </row>
    <row r="30" spans="1:8" x14ac:dyDescent="0.25">
      <c r="A30" s="2"/>
      <c r="B30" s="91" t="s">
        <v>54</v>
      </c>
      <c r="C30" s="92"/>
      <c r="D30" s="92"/>
      <c r="E30" s="93"/>
      <c r="F30" s="15">
        <f>SUM(F10:F29)</f>
        <v>1021001.6602166669</v>
      </c>
      <c r="G30" s="16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52361377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55292012</v>
      </c>
      <c r="H10" s="17" t="s">
        <v>4</v>
      </c>
      <c r="I10" s="2"/>
    </row>
    <row r="11" spans="1:9" x14ac:dyDescent="0.25">
      <c r="A11" s="2"/>
      <c r="B11" s="91" t="s">
        <v>156</v>
      </c>
      <c r="C11" s="92"/>
      <c r="D11" s="92"/>
      <c r="E11" s="92"/>
      <c r="F11" s="93"/>
      <c r="G11" s="15">
        <f>G9-G10</f>
        <v>-2930635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-89471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-1113000</v>
      </c>
      <c r="H16" s="17" t="s">
        <v>4</v>
      </c>
      <c r="I16" s="2"/>
    </row>
    <row r="17" spans="1:9" x14ac:dyDescent="0.25">
      <c r="A17" s="2"/>
      <c r="B17" s="91" t="s">
        <v>157</v>
      </c>
      <c r="C17" s="92"/>
      <c r="D17" s="92"/>
      <c r="E17" s="92"/>
      <c r="F17" s="93"/>
      <c r="G17" s="15">
        <f>G15-G16</f>
        <v>1023529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9999970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9623000</v>
      </c>
      <c r="H22" s="17" t="s">
        <v>4</v>
      </c>
      <c r="I22" s="2"/>
    </row>
    <row r="23" spans="1:9" x14ac:dyDescent="0.25">
      <c r="A23" s="2"/>
      <c r="B23" s="91" t="s">
        <v>158</v>
      </c>
      <c r="C23" s="92"/>
      <c r="D23" s="92"/>
      <c r="E23" s="92"/>
      <c r="F23" s="93"/>
      <c r="G23" s="15">
        <f>G21-G22</f>
        <v>376970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2016'!F30</f>
        <v>1021001.6602166669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1407380.3314666667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-386378.67124999978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114690388.04266062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15361689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4007031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-200641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2442017.5885333335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21610096.588533334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7687500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47500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7735000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-22278969.149999999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-19398433.850000001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-258192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-10504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-41946099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-12601002.411466666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104287514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1837726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106125240</v>
      </c>
      <c r="F35" s="25" t="s">
        <v>4</v>
      </c>
      <c r="G35" s="12">
        <f>-E35</f>
        <v>-106125240</v>
      </c>
      <c r="H35" s="25" t="s">
        <v>4</v>
      </c>
      <c r="I35" s="2"/>
    </row>
    <row r="36" spans="1:9" x14ac:dyDescent="0.25">
      <c r="A36" s="2"/>
      <c r="B36" s="91" t="s">
        <v>151</v>
      </c>
      <c r="C36" s="92"/>
      <c r="D36" s="92"/>
      <c r="E36" s="92"/>
      <c r="F36" s="93"/>
      <c r="G36" s="15">
        <f>$G$9+$G$28+$G$30+$G$35</f>
        <v>8565148.0426606238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150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163</v>
      </c>
      <c r="C16" s="85"/>
      <c r="D16" s="85"/>
      <c r="E16" s="86"/>
      <c r="F16" s="100" t="s">
        <v>146</v>
      </c>
      <c r="G16" s="100"/>
      <c r="H16" s="2"/>
    </row>
    <row r="17" spans="1:8" x14ac:dyDescent="0.25">
      <c r="A17" s="2"/>
      <c r="B17" s="79" t="s">
        <v>160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2017-09-13T12:27:22Z</dcterms:modified>
</cp:coreProperties>
</file>