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45" windowWidth="10425" windowHeight="894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6" i="11" l="1"/>
  <c r="F15" i="11"/>
  <c r="F14" i="11"/>
  <c r="F13" i="11"/>
  <c r="F12" i="11"/>
  <c r="F11" i="21" l="1"/>
  <c r="F12" i="21" s="1"/>
  <c r="D11" i="21"/>
  <c r="D12" i="21" s="1"/>
  <c r="K18" i="22" l="1"/>
  <c r="F11" i="20"/>
  <c r="F12" i="20" s="1"/>
  <c r="D11" i="20"/>
  <c r="D12" i="20" s="1"/>
  <c r="E17" i="22" s="1"/>
  <c r="G17" i="22" l="1"/>
  <c r="E20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F17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8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<sst xmlns="http://schemas.openxmlformats.org/spreadsheetml/2006/main" count="329" uniqueCount="146">
  <si>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</si>
  <si>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</si>
  <si>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</si>
  <si>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</si>
  <si>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</si>
  <si>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</si>
  <si>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</si>
  <si>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</si>
  <si>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</si>
  <si>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</si>
  <si>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</si>
  <si>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</si>
  <si>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</si>
  <si>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</si>
  <si>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</si>
  <si>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</si>
  <si>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</si>
  <si>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</si>
  <si>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</si>
  <si>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</si>
  <si>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</si>
  <si>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</si>
  <si>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</si>
  <si>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</si>
  <si>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</si>
  <si>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</si>
  <si>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</si>
  <si>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</si>
  <si>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</si>
  <si>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</si>
  <si>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</si>
  <si>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</si>
  <si>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</si>
  <si>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</si>
  <si>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</si>
  <si>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</si>
  <si>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</si>
  <si>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</si>
  <si>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</si>
  <si>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</si>
  <si>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</si>
  <si>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</si>
  <si>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</si>
  <si>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</si>
  <si>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</si>
  <si>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</si>
  <si>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</si>
  <si>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</si>
  <si>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</si>
  <si>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</si>
  <si>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</si>
  <si>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</si>
  <si>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</si>
  <si>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</si>
  <si>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</si>
  <si>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</si>
  <si>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</si>
  <si>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</si>
  <si>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</si>
  <si>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</si>
  <si>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</si>
  <si>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</si>
  <si>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</si>
  <si>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</si>
  <si>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</si>
  <si>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</si>
  <si>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</si>
  <si>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</si>
  <si>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</si>
  <si>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</si>
  <si>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</si>
  <si>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</si>
  <si>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</si>
  <si>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</si>
  <si>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</si>
  <si>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</si>
  <si>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</si>
  <si>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</si>
  <si>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</si>
  <si>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</si>
  <si>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</si>
  <si>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</si>
  <si>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</si>
  <si>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</si>
  <si>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</si>
  <si>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</si>
  <si>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</si>
  <si>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</si>
  <si>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</si>
  <si>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</si>
  <si>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</si>
  <si>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</si>
  <si>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</si>
  <si>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</si>
  <si>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</si>
  <si>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</si>
  <si>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</si>
  <si>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</si>
  <si>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</si>
  <si>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</si>
  <si>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</si>
  <si>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</si>
  <si>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</si>
  <si>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</si>
  <si>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</si>
  <si>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</si>
  <si>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</si>
  <si>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</si>
  <si>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</si>
  <si>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</si>
  <si>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</si>
  <si>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</si>
  <si>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</si>
  <si>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</si>
  <si>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</si>
  <si>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</si>
  <si>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</si>
  <si>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Ø 50mm &lt; Ledningsnet ≤ Ø110 mm</t>
  </si>
  <si>
    <t>Ventiler på Ø 50mm &lt; Ledningsnet ≤ Ø110 mm</t>
  </si>
  <si>
    <t>Ventiler på ledningsnet ≤ Ø50 mm</t>
  </si>
  <si>
    <t>Afregningsmålere, elektroniske ≤ Ø 110mm (Qn 10)</t>
  </si>
  <si>
    <t>Administrationbygninger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</si>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</sst>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141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9215365.0352574103</v>
      </c>
      <c r="F9" s="13" t="s">
        <v>4</v>
      </c>
      <c r="G9" s="48">
        <v>9229863.8659199681</v>
      </c>
      <c r="H9" s="13" t="s">
        <v>4</v>
      </c>
      <c r="I9" s="48">
        <v>9245034.4232634082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3557880.8913997989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3229914.7731702765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3507320.6067682724</v>
      </c>
      <c r="L12" s="8" t="s">
        <v>4</v>
      </c>
      <c r="M12" s="2"/>
    </row>
    <row r="13" spans="1:13" x14ac:dyDescent="0.25">
      <c r="A13" s="2"/>
      <c r="B13" s="46" t="s">
        <v>145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-432872.72865115409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-291758.05887249985</v>
      </c>
      <c r="F14" s="8" t="s">
        <v>4</v>
      </c>
      <c r="G14" s="9">
        <f>E14*(1+$E$25/100)</f>
        <v>-296863.8249027686</v>
      </c>
      <c r="H14" s="8" t="s">
        <v>4</v>
      </c>
      <c r="I14" s="9">
        <f>G14*(1+$E$25/100)</f>
        <v>-302058.94183856709</v>
      </c>
      <c r="J14" s="8" t="s">
        <v>4</v>
      </c>
      <c r="K14" s="51">
        <f>I14*(1+$E$25/100)</f>
        <v>-307344.97332074202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-513478.96666666667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2228590.3011720758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-5105.7660302687482</v>
      </c>
      <c r="F19" s="8" t="s">
        <v>4</v>
      </c>
      <c r="G19" s="42">
        <f>(G17+G14)*($E$25/100)</f>
        <v>-5195.1169357984509</v>
      </c>
      <c r="H19" s="8" t="s">
        <v>4</v>
      </c>
      <c r="I19" s="42">
        <f>(I17+I14)*($E$25/100)</f>
        <v>-5286.0314821749243</v>
      </c>
      <c r="J19" s="8" t="s">
        <v>4</v>
      </c>
      <c r="K19" s="42">
        <f>SUM(K10:K14,K17:K18)*($E$25/100)</f>
        <v>167210.72496391291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-109924.27948405755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8918501.2103546411</v>
      </c>
      <c r="F21" s="38" t="s">
        <v>4</v>
      </c>
      <c r="G21" s="49">
        <f>SUM(G9:G20)</f>
        <v>8927804.9240814</v>
      </c>
      <c r="H21" s="38" t="s">
        <v>4</v>
      </c>
      <c r="I21" s="49">
        <f>SUM(I9:I20)</f>
        <v>8937689.449942667</v>
      </c>
      <c r="J21" s="38" t="s">
        <v>4</v>
      </c>
      <c r="K21" s="52">
        <f>SUM(K9:K20)</f>
        <v>11327296.349351715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3377443.956082134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3066110.5479032518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3329447.8221588996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9773002.3261442855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122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123</v>
      </c>
      <c r="C11" s="96"/>
      <c r="D11" s="96"/>
      <c r="E11" s="55">
        <v>6865.8103999999994</v>
      </c>
      <c r="F11" s="17" t="s">
        <v>4</v>
      </c>
      <c r="G11" s="21">
        <v>10038</v>
      </c>
      <c r="H11" s="17" t="s">
        <v>4</v>
      </c>
      <c r="I11" s="2"/>
    </row>
    <row r="12" spans="1:9" x14ac:dyDescent="0.25">
      <c r="A12" s="2"/>
      <c r="B12" s="95" t="s">
        <v>124</v>
      </c>
      <c r="C12" s="96"/>
      <c r="D12" s="96"/>
      <c r="E12" s="55">
        <v>334032.8334</v>
      </c>
      <c r="F12" s="17" t="s">
        <v>4</v>
      </c>
      <c r="G12" s="21">
        <v>250636</v>
      </c>
      <c r="H12" s="17" t="s">
        <v>4</v>
      </c>
      <c r="I12" s="2"/>
    </row>
    <row r="13" spans="1:9" x14ac:dyDescent="0.25">
      <c r="A13" s="2"/>
      <c r="B13" s="95" t="s">
        <v>125</v>
      </c>
      <c r="C13" s="96"/>
      <c r="D13" s="96"/>
      <c r="E13" s="55">
        <v>32399.4126</v>
      </c>
      <c r="F13" s="17" t="s">
        <v>4</v>
      </c>
      <c r="G13" s="21">
        <v>7005</v>
      </c>
      <c r="H13" s="17" t="s">
        <v>4</v>
      </c>
      <c r="I13" s="2"/>
    </row>
    <row r="14" spans="1:9" x14ac:dyDescent="0.25">
      <c r="A14" s="2"/>
      <c r="B14" s="95" t="s">
        <v>126</v>
      </c>
      <c r="C14" s="96"/>
      <c r="D14" s="96"/>
      <c r="E14" s="55">
        <v>2914396.0505999997</v>
      </c>
      <c r="F14" s="17" t="s">
        <v>4</v>
      </c>
      <c r="G14" s="21">
        <v>2733275</v>
      </c>
      <c r="H14" s="17" t="s">
        <v>4</v>
      </c>
      <c r="I14" s="2"/>
    </row>
    <row r="15" spans="1:9" x14ac:dyDescent="0.25">
      <c r="A15" s="2"/>
      <c r="B15" s="95" t="s">
        <v>127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128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129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-286740.10699999984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-291758.05887249985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-4128012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-2843947.4867724869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-1284064.5132275131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-428021.504409171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2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82939</v>
      </c>
      <c r="F10" s="9">
        <f>E10/D10</f>
        <v>1105.8533333333332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75</v>
      </c>
      <c r="E11" s="21">
        <v>142474</v>
      </c>
      <c r="F11" s="9">
        <f t="shared" ref="F11:F17" si="0">E11/D11</f>
        <v>1899.6533333333334</v>
      </c>
      <c r="G11" s="17" t="s">
        <v>4</v>
      </c>
      <c r="H11" s="2"/>
    </row>
    <row r="12" spans="1:8" x14ac:dyDescent="0.25">
      <c r="A12" s="2"/>
      <c r="B12" s="43" t="s">
        <v>117</v>
      </c>
      <c r="C12" s="28">
        <v>2016</v>
      </c>
      <c r="D12" s="22">
        <v>75</v>
      </c>
      <c r="E12" s="21">
        <v>425406</v>
      </c>
      <c r="F12" s="9">
        <f t="shared" si="0"/>
        <v>5672.08</v>
      </c>
      <c r="G12" s="17" t="s">
        <v>4</v>
      </c>
      <c r="H12" s="2"/>
    </row>
    <row r="13" spans="1:8" x14ac:dyDescent="0.25">
      <c r="A13" s="2"/>
      <c r="B13" s="43" t="s">
        <v>119</v>
      </c>
      <c r="C13" s="28">
        <v>2016</v>
      </c>
      <c r="D13" s="22">
        <v>75</v>
      </c>
      <c r="E13" s="21">
        <v>471756</v>
      </c>
      <c r="F13" s="9">
        <f t="shared" si="0"/>
        <v>6290.08</v>
      </c>
      <c r="G13" s="17" t="s">
        <v>4</v>
      </c>
      <c r="H13" s="2"/>
    </row>
    <row r="14" spans="1:8" x14ac:dyDescent="0.25">
      <c r="A14" s="2"/>
      <c r="B14" s="43" t="s">
        <v>118</v>
      </c>
      <c r="C14" s="28">
        <v>2016</v>
      </c>
      <c r="D14" s="22">
        <v>75</v>
      </c>
      <c r="E14" s="21">
        <v>818168</v>
      </c>
      <c r="F14" s="9">
        <f t="shared" si="0"/>
        <v>10908.906666666666</v>
      </c>
      <c r="G14" s="17" t="s">
        <v>4</v>
      </c>
      <c r="H14" s="2"/>
    </row>
    <row r="15" spans="1:8" ht="26.25" x14ac:dyDescent="0.25">
      <c r="A15" s="2"/>
      <c r="B15" s="43" t="s">
        <v>120</v>
      </c>
      <c r="C15" s="28">
        <v>2016</v>
      </c>
      <c r="D15" s="22">
        <v>10</v>
      </c>
      <c r="E15" s="21">
        <v>887101</v>
      </c>
      <c r="F15" s="9">
        <f t="shared" si="0"/>
        <v>88710.1</v>
      </c>
      <c r="G15" s="17" t="s">
        <v>4</v>
      </c>
      <c r="H15" s="2"/>
    </row>
    <row r="16" spans="1:8" x14ac:dyDescent="0.25">
      <c r="A16" s="2"/>
      <c r="B16" s="43" t="s">
        <v>121</v>
      </c>
      <c r="C16" s="28">
        <v>2016</v>
      </c>
      <c r="D16" s="22">
        <v>75</v>
      </c>
      <c r="E16" s="21">
        <v>139520</v>
      </c>
      <c r="F16" s="9">
        <f t="shared" si="0"/>
        <v>1860.2666666666667</v>
      </c>
      <c r="G16" s="17" t="s">
        <v>4</v>
      </c>
      <c r="H16" s="2"/>
    </row>
    <row r="17" spans="1:8" x14ac:dyDescent="0.25">
      <c r="A17" s="2"/>
      <c r="B17" s="43" t="s">
        <v>121</v>
      </c>
      <c r="C17" s="28">
        <v>2016</v>
      </c>
      <c r="D17" s="22">
        <v>75</v>
      </c>
      <c r="E17" s="21">
        <v>171982</v>
      </c>
      <c r="F17" s="9">
        <f t="shared" si="0"/>
        <v>2293.0933333333332</v>
      </c>
      <c r="G17" s="17" t="s">
        <v>4</v>
      </c>
      <c r="H17" s="2"/>
    </row>
    <row r="18" spans="1:8" x14ac:dyDescent="0.25">
      <c r="A18" s="2"/>
      <c r="B18" s="91" t="s">
        <v>52</v>
      </c>
      <c r="C18" s="92"/>
      <c r="D18" s="92"/>
      <c r="E18" s="93"/>
      <c r="F18" s="15">
        <f>SUM(F10:F17)</f>
        <v>118740.03333333334</v>
      </c>
      <c r="G18" s="16" t="s">
        <v>4</v>
      </c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</sheetData>
  <sheetProtection password="DFE9" sheet="1" objects="1" scenarios="1"/>
  <mergeCells count="4">
    <mergeCell ref="B18:E18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136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3037445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3559800</v>
      </c>
      <c r="H10" s="17" t="s">
        <v>4</v>
      </c>
      <c r="I10" s="2"/>
    </row>
    <row r="11" spans="1:9" x14ac:dyDescent="0.25">
      <c r="A11" s="2"/>
      <c r="B11" s="91" t="s">
        <v>137</v>
      </c>
      <c r="C11" s="92"/>
      <c r="D11" s="92"/>
      <c r="E11" s="92"/>
      <c r="F11" s="93"/>
      <c r="G11" s="15">
        <f>G9-G10</f>
        <v>-522355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138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-24864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0</v>
      </c>
      <c r="H16" s="17" t="s">
        <v>4</v>
      </c>
      <c r="I16" s="2"/>
    </row>
    <row r="17" spans="1:9" x14ac:dyDescent="0.25">
      <c r="A17" s="2"/>
      <c r="B17" s="91" t="s">
        <v>138</v>
      </c>
      <c r="C17" s="92"/>
      <c r="D17" s="92"/>
      <c r="E17" s="92"/>
      <c r="F17" s="93"/>
      <c r="G17" s="15">
        <f>G15-G16</f>
        <v>-24864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139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500000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500000</v>
      </c>
      <c r="H22" s="17" t="s">
        <v>4</v>
      </c>
      <c r="I22" s="2"/>
    </row>
    <row r="23" spans="1:9" x14ac:dyDescent="0.25">
      <c r="A23" s="2"/>
      <c r="B23" s="91" t="s">
        <v>139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140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140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2016'!F18</f>
        <v>118740.03333333334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85000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33740.03333333334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10349455.301172076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2131642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382206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-116014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173667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2571501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646654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646654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-78809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-3139346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-3218155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0</v>
      </c>
      <c r="F28" s="25" t="s">
        <v>4</v>
      </c>
      <c r="G28" s="1">
        <f>IF(E28&lt;0,0,-E28)</f>
        <v>0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8075857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45008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8120865</v>
      </c>
      <c r="F35" s="25" t="s">
        <v>4</v>
      </c>
      <c r="G35" s="12">
        <f>-E35</f>
        <v>-8120865</v>
      </c>
      <c r="H35" s="25" t="s">
        <v>4</v>
      </c>
      <c r="I35" s="2"/>
    </row>
    <row r="36" spans="1:9" x14ac:dyDescent="0.25">
      <c r="A36" s="2"/>
      <c r="B36" s="91" t="s">
        <v>135</v>
      </c>
      <c r="C36" s="92"/>
      <c r="D36" s="92"/>
      <c r="E36" s="92"/>
      <c r="F36" s="93"/>
      <c r="G36" s="15">
        <f>$G$9+$G$28+$G$30+$G$35</f>
        <v>2228590.3011720758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133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134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143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144</v>
      </c>
      <c r="C16" s="86"/>
      <c r="D16" s="86"/>
      <c r="E16" s="87"/>
      <c r="F16" s="100" t="s">
        <v>130</v>
      </c>
      <c r="G16" s="100"/>
      <c r="H16" s="2"/>
    </row>
    <row r="17" spans="1:8" x14ac:dyDescent="0.25">
      <c r="A17" s="2"/>
      <c r="B17" s="79" t="s">
        <v>142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131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132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2017-09-14T07:58:05Z</dcterms:modified>
</cp:coreProperties>
</file>