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22" i="11" l="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3" i="11"/>
  <c r="G23" i="22" l="1"/>
  <c r="G30" i="13"/>
  <c r="E35" i="13" l="1"/>
  <c r="G35" i="13" s="1"/>
  <c r="E27" i="13"/>
  <c r="E19" i="13"/>
  <c r="G11" i="12"/>
  <c r="G23" i="12"/>
  <c r="G17" i="12"/>
  <c r="F10" i="11"/>
  <c r="F24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<sst xmlns="http://schemas.openxmlformats.org/spreadsheetml/2006/main" count="319" uniqueCount="158">
  <si>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</si>
  <si>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</si>
  <si>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</si>
  <si>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</si>
  <si>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</si>
  <si>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</si>
  <si>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</si>
  <si>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</si>
  <si>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</si>
  <si>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</si>
  <si>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</si>
  <si>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</si>
  <si>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</si>
  <si>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</si>
  <si>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</si>
  <si>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</si>
  <si>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</si>
  <si>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</si>
  <si>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</si>
  <si>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</si>
  <si>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</si>
  <si>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</si>
  <si>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</si>
  <si>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</si>
  <si>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</si>
  <si>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</si>
  <si>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</si>
  <si>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</si>
  <si>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</si>
  <si>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</si>
  <si>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</si>
  <si>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</si>
  <si>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</si>
  <si>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</si>
  <si>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</si>
  <si>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</si>
  <si>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</si>
  <si>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</si>
  <si>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</si>
  <si>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</si>
  <si>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</si>
  <si>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</si>
  <si>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</si>
  <si>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</si>
  <si>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</si>
  <si>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</si>
  <si>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</si>
  <si>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</si>
  <si>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</si>
  <si>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</si>
  <si>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</si>
  <si>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</si>
  <si>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</si>
  <si>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</si>
  <si>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</si>
  <si>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</si>
  <si>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</si>
  <si>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</si>
  <si>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</si>
  <si>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</si>
  <si>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</si>
  <si>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</si>
  <si>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</si>
  <si>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</si>
  <si>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</si>
  <si>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</si>
  <si>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</si>
  <si>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</si>
  <si>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</si>
  <si>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</si>
  <si>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</si>
  <si>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</si>
  <si>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</si>
  <si>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</si>
  <si>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</si>
  <si>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</si>
  <si>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</si>
  <si>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</si>
  <si>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</si>
  <si>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</si>
  <si>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</si>
  <si>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</si>
  <si>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</si>
  <si>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</si>
  <si>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</si>
  <si>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</si>
  <si>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</si>
  <si>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</si>
  <si>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</si>
  <si>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</si>
  <si>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</si>
  <si>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</si>
  <si>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</si>
  <si>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</si>
  <si>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</si>
  <si>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</si>
  <si>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</si>
  <si>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</si>
  <si>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</si>
  <si>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</si>
  <si>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</si>
  <si>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</si>
  <si>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</si>
  <si>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</si>
  <si>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</si>
  <si>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</si>
  <si>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</si>
  <si>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</si>
  <si>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</si>
  <si>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</si>
  <si>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</si>
  <si>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</si>
  <si>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</si>
  <si>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</si>
  <si>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</si>
  <si>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</si>
  <si>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</si>
  <si>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</si>
  <si>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Instrumenter (flowmåler+tryk transducer+alarmer)</t>
  </si>
  <si>
    <t>Filteranlæg, åbne filtre, dobbelt filtrering, Kontruktioner</t>
  </si>
  <si>
    <t>Udpumpningsanlæg, rentvandspumper på vandværk</t>
  </si>
  <si>
    <t>Skyllevand-/slamhåndteringsanl. - åbne med faste sider/bund</t>
  </si>
  <si>
    <t>Ø 50mm &lt; Ledningsnet ≤ Ø110 mm</t>
  </si>
  <si>
    <t>Ø110 mm &lt; Ledningsnet ≤ Ø 250 mm</t>
  </si>
  <si>
    <t>Stik på ledningsnet, Konstruktioner</t>
  </si>
  <si>
    <t>Ventiler på ledningsnet ≤ Ø50 mm</t>
  </si>
  <si>
    <t>Ventiler på Ø 50mm &lt; Ledningsnet ≤ Ø110 mm</t>
  </si>
  <si>
    <t>Pumpestation (inkl. evt. hydrofor)/trykforøger, Konstruktioner</t>
  </si>
  <si>
    <t>Pumpestation (inkl. evt. hydrofor)/trykforøger, Mek./EL</t>
  </si>
  <si>
    <t>Pumpestation (inkl. evt. hydrofor)/trykforøger, SRO</t>
  </si>
  <si>
    <t>Afregningsmålere, mekaniske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</si>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</sst>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153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19579655.219862662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5911280.9813405741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6391237.0513792764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7951148.0225392645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156</v>
      </c>
      <c r="C13" s="43"/>
      <c r="D13" s="44"/>
      <c r="E13" s="40" t="s">
        <v>101</v>
      </c>
      <c r="F13" s="8" t="s">
        <v>4</v>
      </c>
      <c r="G13" s="41">
        <v>-368772.08325331792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155</v>
      </c>
      <c r="C14" s="55"/>
      <c r="D14" s="56"/>
      <c r="E14" s="40" t="s">
        <v>101</v>
      </c>
      <c r="F14" s="8" t="s">
        <v>4</v>
      </c>
      <c r="G14" s="41">
        <v>-266270.45542547334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656499.30442800024</v>
      </c>
      <c r="F15" s="8" t="s">
        <v>4</v>
      </c>
      <c r="G15" s="47">
        <f>E15*(1+E30/100)</f>
        <v>667988.04225549032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-1076903.4679666667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3203031.9499023333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139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11488.737827490004</v>
      </c>
      <c r="F23" s="8" t="s">
        <v>4</v>
      </c>
      <c r="G23" s="41">
        <f>SUM(G10:G15,G18:G22)*$E$30/100</f>
        <v>355015.7022796268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-223099.17322755471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-141638.03761542932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20247643.262118153</v>
      </c>
      <c r="F27" s="38" t="s">
        <v>4</v>
      </c>
      <c r="G27" s="51">
        <f>SUM(G10:G26)</f>
        <v>22403018.532208122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146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147</v>
      </c>
      <c r="C31" s="80"/>
      <c r="D31" s="81"/>
      <c r="E31" s="52">
        <v>1.1930773082963944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148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5809612.7580742743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6281314.0554096075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7814396.0909476792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19905322.904431563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131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132</v>
      </c>
      <c r="C11" s="96"/>
      <c r="D11" s="96"/>
      <c r="E11" s="53">
        <v>65424.438799999996</v>
      </c>
      <c r="F11" s="17" t="s">
        <v>4</v>
      </c>
      <c r="G11" s="21">
        <v>65734</v>
      </c>
      <c r="H11" s="17" t="s">
        <v>4</v>
      </c>
      <c r="I11" s="2"/>
    </row>
    <row r="12" spans="1:9" x14ac:dyDescent="0.25">
      <c r="A12" s="2"/>
      <c r="B12" s="95" t="s">
        <v>133</v>
      </c>
      <c r="C12" s="96"/>
      <c r="D12" s="96"/>
      <c r="E12" s="53">
        <v>0</v>
      </c>
      <c r="F12" s="17" t="s">
        <v>4</v>
      </c>
      <c r="G12" s="21">
        <v>848154</v>
      </c>
      <c r="H12" s="17" t="s">
        <v>4</v>
      </c>
      <c r="I12" s="2"/>
    </row>
    <row r="13" spans="1:9" x14ac:dyDescent="0.25">
      <c r="A13" s="2"/>
      <c r="B13" s="95" t="s">
        <v>134</v>
      </c>
      <c r="C13" s="96"/>
      <c r="D13" s="96"/>
      <c r="E13" s="53">
        <v>32399.4126</v>
      </c>
      <c r="F13" s="17" t="s">
        <v>4</v>
      </c>
      <c r="G13" s="21">
        <v>41013</v>
      </c>
      <c r="H13" s="17" t="s">
        <v>4</v>
      </c>
      <c r="I13" s="2"/>
    </row>
    <row r="14" spans="1:9" x14ac:dyDescent="0.25">
      <c r="A14" s="2"/>
      <c r="B14" s="95" t="s">
        <v>135</v>
      </c>
      <c r="C14" s="96"/>
      <c r="D14" s="96"/>
      <c r="E14" s="53">
        <v>7618573.9869999997</v>
      </c>
      <c r="F14" s="17" t="s">
        <v>4</v>
      </c>
      <c r="G14" s="21">
        <v>7396375</v>
      </c>
      <c r="H14" s="17" t="s">
        <v>4</v>
      </c>
      <c r="I14" s="2"/>
    </row>
    <row r="15" spans="1:9" x14ac:dyDescent="0.25">
      <c r="A15" s="2"/>
      <c r="B15" s="95" t="s">
        <v>136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137</v>
      </c>
      <c r="C16" s="96"/>
      <c r="D16" s="96"/>
      <c r="E16" s="53">
        <v>0</v>
      </c>
      <c r="F16" s="17" t="s">
        <v>4</v>
      </c>
      <c r="G16" s="21">
        <v>10330</v>
      </c>
      <c r="H16" s="17" t="s">
        <v>4</v>
      </c>
      <c r="I16" s="2"/>
    </row>
    <row r="17" spans="1:9" x14ac:dyDescent="0.25">
      <c r="A17" s="2"/>
      <c r="B17" s="95" t="s">
        <v>138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645208.16160000023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656499.30442800024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-2764207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-2764207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10</v>
      </c>
      <c r="E10" s="21">
        <v>104491.01</v>
      </c>
      <c r="F10" s="9">
        <f>E10/D10</f>
        <v>10449.100999999999</v>
      </c>
      <c r="G10" s="17" t="s">
        <v>4</v>
      </c>
      <c r="H10" s="2"/>
    </row>
    <row r="11" spans="1:8" ht="26.25" x14ac:dyDescent="0.25">
      <c r="A11" s="2"/>
      <c r="B11" s="42" t="s">
        <v>119</v>
      </c>
      <c r="C11" s="28">
        <v>2016</v>
      </c>
      <c r="D11" s="22">
        <v>50</v>
      </c>
      <c r="E11" s="21">
        <v>623247.44999999995</v>
      </c>
      <c r="F11" s="9">
        <f t="shared" ref="F11:F23" si="0">E11/D11</f>
        <v>12464.948999999999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25</v>
      </c>
      <c r="E12" s="21">
        <v>4573.26</v>
      </c>
      <c r="F12" s="9">
        <f t="shared" si="0"/>
        <v>182.93040000000002</v>
      </c>
      <c r="G12" s="17" t="s">
        <v>4</v>
      </c>
      <c r="H12" s="2"/>
    </row>
    <row r="13" spans="1:8" ht="26.25" x14ac:dyDescent="0.25">
      <c r="A13" s="2"/>
      <c r="B13" s="42" t="s">
        <v>121</v>
      </c>
      <c r="C13" s="28">
        <v>2016</v>
      </c>
      <c r="D13" s="22">
        <v>50</v>
      </c>
      <c r="E13" s="21">
        <v>1127058.54</v>
      </c>
      <c r="F13" s="9">
        <f t="shared" si="0"/>
        <v>22541.1708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48964.23</v>
      </c>
      <c r="F14" s="9">
        <f t="shared" si="0"/>
        <v>652.85640000000001</v>
      </c>
      <c r="G14" s="17" t="s">
        <v>4</v>
      </c>
      <c r="H14" s="2"/>
    </row>
    <row r="15" spans="1:8" x14ac:dyDescent="0.25">
      <c r="A15" s="2"/>
      <c r="B15" s="42" t="s">
        <v>122</v>
      </c>
      <c r="C15" s="28">
        <v>2016</v>
      </c>
      <c r="D15" s="22">
        <v>75</v>
      </c>
      <c r="E15" s="21">
        <v>1450222.39</v>
      </c>
      <c r="F15" s="9">
        <f t="shared" si="0"/>
        <v>19336.298533333331</v>
      </c>
      <c r="G15" s="17" t="s">
        <v>4</v>
      </c>
      <c r="H15" s="2"/>
    </row>
    <row r="16" spans="1:8" x14ac:dyDescent="0.25">
      <c r="A16" s="2"/>
      <c r="B16" s="42" t="s">
        <v>123</v>
      </c>
      <c r="C16" s="28">
        <v>2016</v>
      </c>
      <c r="D16" s="22">
        <v>75</v>
      </c>
      <c r="E16" s="21">
        <v>361392.3</v>
      </c>
      <c r="F16" s="9">
        <f t="shared" si="0"/>
        <v>4818.5639999999994</v>
      </c>
      <c r="G16" s="17" t="s">
        <v>4</v>
      </c>
      <c r="H16" s="2"/>
    </row>
    <row r="17" spans="1:8" x14ac:dyDescent="0.25">
      <c r="A17" s="2"/>
      <c r="B17" s="42" t="s">
        <v>124</v>
      </c>
      <c r="C17" s="28">
        <v>2016</v>
      </c>
      <c r="D17" s="22">
        <v>75</v>
      </c>
      <c r="E17" s="21">
        <v>196418.07</v>
      </c>
      <c r="F17" s="9">
        <f t="shared" si="0"/>
        <v>2618.9076</v>
      </c>
      <c r="G17" s="17" t="s">
        <v>4</v>
      </c>
      <c r="H17" s="2"/>
    </row>
    <row r="18" spans="1:8" x14ac:dyDescent="0.25">
      <c r="A18" s="2"/>
      <c r="B18" s="42" t="s">
        <v>125</v>
      </c>
      <c r="C18" s="28">
        <v>2016</v>
      </c>
      <c r="D18" s="22">
        <v>75</v>
      </c>
      <c r="E18" s="21">
        <v>45583.71</v>
      </c>
      <c r="F18" s="9">
        <f t="shared" si="0"/>
        <v>607.78279999999995</v>
      </c>
      <c r="G18" s="17" t="s">
        <v>4</v>
      </c>
      <c r="H18" s="2"/>
    </row>
    <row r="19" spans="1:8" x14ac:dyDescent="0.25">
      <c r="A19" s="2"/>
      <c r="B19" s="42" t="s">
        <v>126</v>
      </c>
      <c r="C19" s="28">
        <v>2016</v>
      </c>
      <c r="D19" s="22">
        <v>75</v>
      </c>
      <c r="E19" s="21">
        <v>240640.92</v>
      </c>
      <c r="F19" s="9">
        <f t="shared" si="0"/>
        <v>3208.5456000000004</v>
      </c>
      <c r="G19" s="17" t="s">
        <v>4</v>
      </c>
      <c r="H19" s="2"/>
    </row>
    <row r="20" spans="1:8" ht="26.25" x14ac:dyDescent="0.25">
      <c r="A20" s="2"/>
      <c r="B20" s="42" t="s">
        <v>127</v>
      </c>
      <c r="C20" s="28">
        <v>2016</v>
      </c>
      <c r="D20" s="22">
        <v>50</v>
      </c>
      <c r="E20" s="21">
        <v>166263.17000000001</v>
      </c>
      <c r="F20" s="9">
        <f t="shared" si="0"/>
        <v>3325.2634000000003</v>
      </c>
      <c r="G20" s="17" t="s">
        <v>4</v>
      </c>
      <c r="H20" s="2"/>
    </row>
    <row r="21" spans="1:8" ht="26.25" x14ac:dyDescent="0.25">
      <c r="A21" s="2"/>
      <c r="B21" s="42" t="s">
        <v>128</v>
      </c>
      <c r="C21" s="28">
        <v>2016</v>
      </c>
      <c r="D21" s="22">
        <v>25</v>
      </c>
      <c r="E21" s="21">
        <v>115134.5</v>
      </c>
      <c r="F21" s="9">
        <f t="shared" si="0"/>
        <v>4605.38</v>
      </c>
      <c r="G21" s="17" t="s">
        <v>4</v>
      </c>
      <c r="H21" s="2"/>
    </row>
    <row r="22" spans="1:8" ht="26.25" x14ac:dyDescent="0.25">
      <c r="A22" s="2"/>
      <c r="B22" s="42" t="s">
        <v>129</v>
      </c>
      <c r="C22" s="28">
        <v>2016</v>
      </c>
      <c r="D22" s="22">
        <v>10</v>
      </c>
      <c r="E22" s="21">
        <v>61995.5</v>
      </c>
      <c r="F22" s="9">
        <f t="shared" si="0"/>
        <v>6199.55</v>
      </c>
      <c r="G22" s="17" t="s">
        <v>4</v>
      </c>
      <c r="H22" s="2"/>
    </row>
    <row r="23" spans="1:8" x14ac:dyDescent="0.25">
      <c r="A23" s="2"/>
      <c r="B23" s="42" t="s">
        <v>130</v>
      </c>
      <c r="C23" s="28">
        <v>2016</v>
      </c>
      <c r="D23" s="22">
        <v>8</v>
      </c>
      <c r="E23" s="21">
        <v>404857.86</v>
      </c>
      <c r="F23" s="9">
        <f t="shared" si="0"/>
        <v>50607.232499999998</v>
      </c>
      <c r="G23" s="17" t="s">
        <v>4</v>
      </c>
      <c r="H23" s="2"/>
    </row>
    <row r="24" spans="1:8" x14ac:dyDescent="0.25">
      <c r="A24" s="2"/>
      <c r="B24" s="91" t="s">
        <v>54</v>
      </c>
      <c r="C24" s="92"/>
      <c r="D24" s="92"/>
      <c r="E24" s="93"/>
      <c r="F24" s="15">
        <f>SUM(F10:F23)</f>
        <v>141618.53203333332</v>
      </c>
      <c r="G24" s="16" t="s">
        <v>4</v>
      </c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</sheetData>
  <sheetProtection password="DFE9" sheet="1" objects="1" scenarios="1"/>
  <mergeCells count="4">
    <mergeCell ref="B24:E2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149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8434606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9031500</v>
      </c>
      <c r="H10" s="17" t="s">
        <v>4</v>
      </c>
      <c r="I10" s="2"/>
    </row>
    <row r="11" spans="1:9" x14ac:dyDescent="0.25">
      <c r="A11" s="2"/>
      <c r="B11" s="91" t="s">
        <v>150</v>
      </c>
      <c r="C11" s="92"/>
      <c r="D11" s="92"/>
      <c r="E11" s="92"/>
      <c r="F11" s="93"/>
      <c r="G11" s="15">
        <f>G9-G10</f>
        <v>-596894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151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19872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440000</v>
      </c>
      <c r="H16" s="17" t="s">
        <v>4</v>
      </c>
      <c r="I16" s="2"/>
    </row>
    <row r="17" spans="1:9" x14ac:dyDescent="0.25">
      <c r="A17" s="2"/>
      <c r="B17" s="91" t="s">
        <v>151</v>
      </c>
      <c r="C17" s="92"/>
      <c r="D17" s="92"/>
      <c r="E17" s="92"/>
      <c r="F17" s="93"/>
      <c r="G17" s="15">
        <f>G15-G16</f>
        <v>-420128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152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152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2016'!F24</f>
        <v>141618.53203333332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201500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-59881.467966666678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21768822.949902333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3842767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1487457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134113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403000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5867337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879801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879801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-648890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-4950844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-4650847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-10250581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-3503443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18264998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300793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18565791</v>
      </c>
      <c r="F35" s="25" t="s">
        <v>4</v>
      </c>
      <c r="G35" s="12">
        <f>-E35</f>
        <v>-18565791</v>
      </c>
      <c r="H35" s="25" t="s">
        <v>4</v>
      </c>
      <c r="I35" s="2"/>
    </row>
    <row r="36" spans="1:9" x14ac:dyDescent="0.25">
      <c r="A36" s="2"/>
      <c r="B36" s="91" t="s">
        <v>145</v>
      </c>
      <c r="C36" s="92"/>
      <c r="D36" s="92"/>
      <c r="E36" s="92"/>
      <c r="F36" s="93"/>
      <c r="G36" s="15">
        <f>$G$9+$G$28+$G$30+$G$35</f>
        <v>3203031.9499023333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144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157</v>
      </c>
      <c r="C16" s="85"/>
      <c r="D16" s="85"/>
      <c r="E16" s="86"/>
      <c r="F16" s="100" t="s">
        <v>140</v>
      </c>
      <c r="G16" s="100"/>
      <c r="H16" s="2"/>
    </row>
    <row r="17" spans="1:8" x14ac:dyDescent="0.25">
      <c r="A17" s="2"/>
      <c r="B17" s="79" t="s">
        <v>154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142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2017-09-14T07:55:06Z</dcterms:modified>
</cp:coreProperties>
</file>