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21" i="11" l="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l="1"/>
  <c r="E20" i="22" s="1"/>
  <c r="G17" i="22" l="1"/>
  <c r="I17" i="22" s="1"/>
  <c r="G18" i="19"/>
  <c r="G19" i="19" s="1"/>
  <c r="E14" i="22" s="1"/>
  <c r="G12" i="7"/>
  <c r="G20" i="22" l="1"/>
  <c r="G14" i="22"/>
  <c r="E19" i="22"/>
  <c r="E21" i="22" s="1"/>
  <c r="I20" i="22"/>
  <c r="K17" i="22"/>
  <c r="E15" i="13"/>
  <c r="F11" i="11"/>
  <c r="F22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23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<sst xmlns="http://schemas.openxmlformats.org/spreadsheetml/2006/main" count="339" uniqueCount="153">
  <si>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</si>
  <si>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</si>
  <si>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</si>
  <si>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</si>
  <si>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</si>
  <si>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</si>
  <si>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</si>
  <si>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</si>
  <si>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</si>
  <si>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</si>
  <si>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</si>
  <si>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</si>
  <si>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</si>
  <si>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</si>
  <si>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</si>
  <si>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</si>
  <si>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</si>
  <si>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</si>
  <si>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</si>
  <si>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</si>
  <si>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</si>
  <si>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</si>
  <si>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</si>
  <si>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</si>
  <si>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</si>
  <si>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</si>
  <si>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</si>
  <si>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</si>
  <si>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</si>
  <si>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</si>
  <si>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</si>
  <si>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</si>
  <si>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</si>
  <si>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</si>
  <si>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</si>
  <si>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</si>
  <si>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</si>
  <si>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</si>
  <si>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</si>
  <si>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</si>
  <si>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</si>
  <si>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</si>
  <si>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</si>
  <si>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</si>
  <si>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</si>
  <si>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</si>
  <si>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</si>
  <si>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</si>
  <si>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</si>
  <si>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</si>
  <si>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</si>
  <si>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</si>
  <si>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</si>
  <si>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</si>
  <si>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</si>
  <si>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</si>
  <si>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</si>
  <si>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</si>
  <si>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</si>
  <si>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</si>
  <si>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</si>
  <si>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</si>
  <si>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</si>
  <si>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</si>
  <si>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</si>
  <si>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</si>
  <si>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</si>
  <si>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</si>
  <si>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</si>
  <si>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</si>
  <si>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</si>
  <si>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</si>
  <si>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</si>
  <si>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</si>
  <si>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</si>
  <si>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</si>
  <si>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</si>
  <si>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</si>
  <si>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</si>
  <si>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</si>
  <si>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</si>
  <si>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</si>
  <si>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</si>
  <si>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</si>
  <si>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</si>
  <si>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</si>
  <si>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</si>
  <si>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</si>
  <si>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</si>
  <si>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</si>
  <si>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</si>
  <si>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</si>
  <si>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</si>
  <si>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</si>
  <si>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</si>
  <si>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</si>
  <si>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</si>
  <si>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</si>
  <si>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</si>
  <si>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</si>
  <si>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</si>
  <si>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</si>
  <si>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</si>
  <si>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</si>
  <si>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</si>
  <si>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</si>
  <si>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</si>
  <si>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</si>
  <si>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</si>
  <si>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</si>
  <si>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</si>
  <si>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</si>
  <si>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</si>
  <si>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</si>
  <si>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</si>
  <si>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</si>
  <si>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</si>
  <si>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Stik på ledningsnet, Konstruktioner</t>
  </si>
  <si>
    <t>Ø 50mm &lt; Ledningsnet ≤ Ø110 mm</t>
  </si>
  <si>
    <t>Ventiler på ledningsnet ≤ Ø50 mm</t>
  </si>
  <si>
    <t>Ventiler på Ø 50mm &lt; Ledningsnet ≤ Ø110 mm</t>
  </si>
  <si>
    <t>Afregningsmålere, elektroniske ≤ Ø 110mm (Qn 10)</t>
  </si>
  <si>
    <t>Pumpestation (inkl. evt. hydrofor)/trykforøger, Konstruktioner</t>
  </si>
  <si>
    <t>Drikkevandspanel</t>
  </si>
  <si>
    <t>Elanlæg - vandværk</t>
  </si>
  <si>
    <t>Sikring, mindre avanceret (hegne, porte), Mek./EL</t>
  </si>
  <si>
    <t>Sikring (terror, hærværk), Mek./EL</t>
  </si>
  <si>
    <t>Måleværktøj</t>
  </si>
  <si>
    <t>Køretøjer, små lastvogne (&lt; 3.500 kg.)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</si>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</sst>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11048561.399828507</v>
      </c>
      <c r="F9" s="13" t="s">
        <v>4</v>
      </c>
      <c r="G9" s="48">
        <v>11089042.438774252</v>
      </c>
      <c r="H9" s="13" t="s">
        <v>4</v>
      </c>
      <c r="I9" s="48">
        <v>11130505.562605917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3191354.5296847825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3364158.6145754806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5542110.0377749354</v>
      </c>
      <c r="L12" s="8" t="s">
        <v>4</v>
      </c>
      <c r="M12" s="2"/>
    </row>
    <row r="13" spans="1:13" x14ac:dyDescent="0.25">
      <c r="A13" s="2"/>
      <c r="B13" s="46" t="s">
        <v>152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-415458.22961453488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105540.74875300084</v>
      </c>
      <c r="F14" s="8" t="s">
        <v>4</v>
      </c>
      <c r="G14" s="9">
        <f>E14*(1+$E$25/100)</f>
        <v>107387.71185617836</v>
      </c>
      <c r="H14" s="8" t="s">
        <v>4</v>
      </c>
      <c r="I14" s="9">
        <f>G14*(1+$E$25/100)</f>
        <v>109266.99681366149</v>
      </c>
      <c r="J14" s="8" t="s">
        <v>4</v>
      </c>
      <c r="K14" s="51">
        <f>I14*(1+$E$25/100)</f>
        <v>111179.16925790058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401041.05253333331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284329.04153111018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1846.9631031775148</v>
      </c>
      <c r="F19" s="8" t="s">
        <v>4</v>
      </c>
      <c r="G19" s="42">
        <f>(G17+G14)*($E$25/100)</f>
        <v>1879.2849574831214</v>
      </c>
      <c r="H19" s="8" t="s">
        <v>4</v>
      </c>
      <c r="I19" s="42">
        <f>(I17+I14)*($E$25/100)</f>
        <v>1912.1724442390762</v>
      </c>
      <c r="J19" s="8" t="s">
        <v>4</v>
      </c>
      <c r="K19" s="42">
        <f>SUM(K10:K14,K17:K18)*($E$25/100)</f>
        <v>206383.52212937488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-106207.59988608448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11155949.111684684</v>
      </c>
      <c r="F21" s="38" t="s">
        <v>4</v>
      </c>
      <c r="G21" s="49">
        <f>SUM(G9:G20)</f>
        <v>11198309.435587915</v>
      </c>
      <c r="H21" s="38" t="s">
        <v>4</v>
      </c>
      <c r="I21" s="49">
        <f>SUM(I9:I20)</f>
        <v>11241684.731863819</v>
      </c>
      <c r="J21" s="38" t="s">
        <v>4</v>
      </c>
      <c r="K21" s="52">
        <f>SUM(K9:K20)</f>
        <v>12578890.137986299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3029505.8763922001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3193546.25039999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5261043.4757023808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11484095.602494571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129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130</v>
      </c>
      <c r="C11" s="96"/>
      <c r="D11" s="96"/>
      <c r="E11" s="55">
        <v>11043.8732</v>
      </c>
      <c r="F11" s="17" t="s">
        <v>4</v>
      </c>
      <c r="G11" s="21">
        <v>12162</v>
      </c>
      <c r="H11" s="17" t="s">
        <v>4</v>
      </c>
      <c r="I11" s="2"/>
    </row>
    <row r="12" spans="1:9" x14ac:dyDescent="0.25">
      <c r="A12" s="2"/>
      <c r="B12" s="95" t="s">
        <v>131</v>
      </c>
      <c r="C12" s="96"/>
      <c r="D12" s="96"/>
      <c r="E12" s="55">
        <v>216964.3904</v>
      </c>
      <c r="F12" s="17" t="s">
        <v>4</v>
      </c>
      <c r="G12" s="21">
        <v>298200</v>
      </c>
      <c r="H12" s="17" t="s">
        <v>4</v>
      </c>
      <c r="I12" s="2"/>
    </row>
    <row r="13" spans="1:9" x14ac:dyDescent="0.25">
      <c r="A13" s="2"/>
      <c r="B13" s="95" t="s">
        <v>132</v>
      </c>
      <c r="C13" s="96"/>
      <c r="D13" s="96"/>
      <c r="E13" s="55">
        <v>32399.4126</v>
      </c>
      <c r="F13" s="17" t="s">
        <v>4</v>
      </c>
      <c r="G13" s="21">
        <v>10691</v>
      </c>
      <c r="H13" s="17" t="s">
        <v>4</v>
      </c>
      <c r="I13" s="2"/>
    </row>
    <row r="14" spans="1:9" x14ac:dyDescent="0.25">
      <c r="A14" s="2"/>
      <c r="B14" s="95" t="s">
        <v>133</v>
      </c>
      <c r="C14" s="96"/>
      <c r="D14" s="96"/>
      <c r="E14" s="55">
        <v>4934657.7721999995</v>
      </c>
      <c r="F14" s="17" t="s">
        <v>4</v>
      </c>
      <c r="G14" s="21">
        <v>4977738</v>
      </c>
      <c r="H14" s="17" t="s">
        <v>4</v>
      </c>
      <c r="I14" s="2"/>
    </row>
    <row r="15" spans="1:9" x14ac:dyDescent="0.25">
      <c r="A15" s="2"/>
      <c r="B15" s="95" t="s">
        <v>134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135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136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103725.55160000082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105540.74875300084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-2969194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-2073269.8703703703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-895924.12962962966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-298641.37654320989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203678.32</v>
      </c>
      <c r="F10" s="9">
        <f>E10/D10</f>
        <v>2715.7109333333333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203845.92</v>
      </c>
      <c r="F11" s="9">
        <f t="shared" ref="F11:F22" si="0">E11/D11</f>
        <v>2717.9456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9707.25</v>
      </c>
      <c r="F12" s="9">
        <f t="shared" si="0"/>
        <v>129.43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75</v>
      </c>
      <c r="E13" s="21">
        <v>11352.56</v>
      </c>
      <c r="F13" s="9">
        <f t="shared" si="0"/>
        <v>151.36746666666667</v>
      </c>
      <c r="G13" s="17" t="s">
        <v>4</v>
      </c>
      <c r="H13" s="2"/>
    </row>
    <row r="14" spans="1:8" ht="26.25" x14ac:dyDescent="0.25">
      <c r="A14" s="2"/>
      <c r="B14" s="43" t="s">
        <v>121</v>
      </c>
      <c r="C14" s="28">
        <v>2016</v>
      </c>
      <c r="D14" s="22">
        <v>10</v>
      </c>
      <c r="E14" s="21">
        <v>686195.41</v>
      </c>
      <c r="F14" s="9">
        <f t="shared" si="0"/>
        <v>68619.540999999997</v>
      </c>
      <c r="G14" s="17" t="s">
        <v>4</v>
      </c>
      <c r="H14" s="2"/>
    </row>
    <row r="15" spans="1:8" ht="26.25" x14ac:dyDescent="0.25">
      <c r="A15" s="2"/>
      <c r="B15" s="43" t="s">
        <v>122</v>
      </c>
      <c r="C15" s="28">
        <v>2016</v>
      </c>
      <c r="D15" s="22">
        <v>50</v>
      </c>
      <c r="E15" s="21">
        <v>54223.31</v>
      </c>
      <c r="F15" s="9">
        <f t="shared" si="0"/>
        <v>1084.4661999999998</v>
      </c>
      <c r="G15" s="17" t="s">
        <v>4</v>
      </c>
      <c r="H15" s="2"/>
    </row>
    <row r="16" spans="1:8" x14ac:dyDescent="0.25">
      <c r="A16" s="2"/>
      <c r="B16" s="43" t="s">
        <v>123</v>
      </c>
      <c r="C16" s="28">
        <v>2016</v>
      </c>
      <c r="D16" s="22">
        <v>15</v>
      </c>
      <c r="E16" s="21">
        <v>97241.33</v>
      </c>
      <c r="F16" s="9">
        <f t="shared" si="0"/>
        <v>6482.7553333333335</v>
      </c>
      <c r="G16" s="17" t="s">
        <v>4</v>
      </c>
      <c r="H16" s="2"/>
    </row>
    <row r="17" spans="1:8" x14ac:dyDescent="0.25">
      <c r="A17" s="2"/>
      <c r="B17" s="43" t="s">
        <v>124</v>
      </c>
      <c r="C17" s="28">
        <v>2016</v>
      </c>
      <c r="D17" s="22">
        <v>25</v>
      </c>
      <c r="E17" s="21">
        <v>5259.68</v>
      </c>
      <c r="F17" s="9">
        <f t="shared" si="0"/>
        <v>210.38720000000001</v>
      </c>
      <c r="G17" s="17" t="s">
        <v>4</v>
      </c>
      <c r="H17" s="2"/>
    </row>
    <row r="18" spans="1:8" ht="26.25" x14ac:dyDescent="0.25">
      <c r="A18" s="2"/>
      <c r="B18" s="43" t="s">
        <v>125</v>
      </c>
      <c r="C18" s="28">
        <v>2016</v>
      </c>
      <c r="D18" s="22">
        <v>25</v>
      </c>
      <c r="E18" s="21">
        <v>110329.60000000001</v>
      </c>
      <c r="F18" s="9">
        <f t="shared" si="0"/>
        <v>4413.1840000000002</v>
      </c>
      <c r="G18" s="17" t="s">
        <v>4</v>
      </c>
      <c r="H18" s="2"/>
    </row>
    <row r="19" spans="1:8" x14ac:dyDescent="0.25">
      <c r="A19" s="2"/>
      <c r="B19" s="43" t="s">
        <v>126</v>
      </c>
      <c r="C19" s="28">
        <v>2016</v>
      </c>
      <c r="D19" s="22">
        <v>25</v>
      </c>
      <c r="E19" s="21">
        <v>213299.12</v>
      </c>
      <c r="F19" s="9">
        <f t="shared" si="0"/>
        <v>8531.9647999999997</v>
      </c>
      <c r="G19" s="17" t="s">
        <v>4</v>
      </c>
      <c r="H19" s="2"/>
    </row>
    <row r="20" spans="1:8" ht="26.25" x14ac:dyDescent="0.25">
      <c r="A20" s="2"/>
      <c r="B20" s="43" t="s">
        <v>125</v>
      </c>
      <c r="C20" s="28">
        <v>2016</v>
      </c>
      <c r="D20" s="22">
        <v>25</v>
      </c>
      <c r="E20" s="21">
        <v>254587.5</v>
      </c>
      <c r="F20" s="9">
        <f t="shared" si="0"/>
        <v>10183.5</v>
      </c>
      <c r="G20" s="17" t="s">
        <v>4</v>
      </c>
      <c r="H20" s="2"/>
    </row>
    <row r="21" spans="1:8" x14ac:dyDescent="0.25">
      <c r="A21" s="2"/>
      <c r="B21" s="43" t="s">
        <v>127</v>
      </c>
      <c r="C21" s="28">
        <v>2016</v>
      </c>
      <c r="D21" s="22">
        <v>15</v>
      </c>
      <c r="E21" s="21">
        <v>80550</v>
      </c>
      <c r="F21" s="9">
        <f t="shared" si="0"/>
        <v>5370</v>
      </c>
      <c r="G21" s="17" t="s">
        <v>4</v>
      </c>
      <c r="H21" s="2"/>
    </row>
    <row r="22" spans="1:8" x14ac:dyDescent="0.25">
      <c r="A22" s="2"/>
      <c r="B22" s="43" t="s">
        <v>128</v>
      </c>
      <c r="C22" s="28">
        <v>2016</v>
      </c>
      <c r="D22" s="22">
        <v>5</v>
      </c>
      <c r="E22" s="21">
        <v>278419</v>
      </c>
      <c r="F22" s="9">
        <f t="shared" si="0"/>
        <v>55683.8</v>
      </c>
      <c r="G22" s="17" t="s">
        <v>4</v>
      </c>
      <c r="H22" s="2"/>
    </row>
    <row r="23" spans="1:8" x14ac:dyDescent="0.25">
      <c r="A23" s="2"/>
      <c r="B23" s="91" t="s">
        <v>52</v>
      </c>
      <c r="C23" s="92"/>
      <c r="D23" s="92"/>
      <c r="E23" s="93"/>
      <c r="F23" s="15">
        <f>SUM(F10:F22)</f>
        <v>166294.05253333331</v>
      </c>
      <c r="G23" s="16" t="s">
        <v>4</v>
      </c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sheetProtection password="DFE9" sheet="1" objects="1" scenarios="1"/>
  <mergeCells count="4">
    <mergeCell ref="B23:E2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143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5343150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5015050</v>
      </c>
      <c r="H10" s="17" t="s">
        <v>4</v>
      </c>
      <c r="I10" s="2"/>
    </row>
    <row r="11" spans="1:9" x14ac:dyDescent="0.25">
      <c r="A11" s="2"/>
      <c r="B11" s="91" t="s">
        <v>144</v>
      </c>
      <c r="C11" s="92"/>
      <c r="D11" s="92"/>
      <c r="E11" s="92"/>
      <c r="F11" s="93"/>
      <c r="G11" s="15">
        <f>G9-G10</f>
        <v>328100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145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2425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0</v>
      </c>
      <c r="H16" s="17" t="s">
        <v>4</v>
      </c>
      <c r="I16" s="2"/>
    </row>
    <row r="17" spans="1:9" x14ac:dyDescent="0.25">
      <c r="A17" s="2"/>
      <c r="B17" s="91" t="s">
        <v>145</v>
      </c>
      <c r="C17" s="92"/>
      <c r="D17" s="92"/>
      <c r="E17" s="92"/>
      <c r="F17" s="93"/>
      <c r="G17" s="15">
        <f>G15-G16</f>
        <v>2425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146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13222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15000</v>
      </c>
      <c r="H22" s="17" t="s">
        <v>4</v>
      </c>
      <c r="I22" s="2"/>
    </row>
    <row r="23" spans="1:9" x14ac:dyDescent="0.25">
      <c r="A23" s="2"/>
      <c r="B23" s="91" t="s">
        <v>146</v>
      </c>
      <c r="C23" s="92"/>
      <c r="D23" s="92"/>
      <c r="E23" s="92"/>
      <c r="F23" s="93"/>
      <c r="G23" s="15">
        <f>G21-G22</f>
        <v>-1778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2016'!F23</f>
        <v>166294.05253333331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94000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72294.052533333306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12132623.04153111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2349258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376222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176251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183333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3085064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610776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30000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640776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-2208689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-2208689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1517151</v>
      </c>
      <c r="F28" s="25" t="s">
        <v>4</v>
      </c>
      <c r="G28" s="1">
        <f>IF(E28&lt;0,0,-E28)</f>
        <v>-1517151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135332</v>
      </c>
      <c r="F30" s="25" t="s">
        <v>4</v>
      </c>
      <c r="G30" s="12">
        <f>-$E$30</f>
        <v>-135332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10143406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52405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10195811</v>
      </c>
      <c r="F35" s="25" t="s">
        <v>4</v>
      </c>
      <c r="G35" s="12">
        <f>-E35</f>
        <v>-10195811</v>
      </c>
      <c r="H35" s="25" t="s">
        <v>4</v>
      </c>
      <c r="I35" s="2"/>
    </row>
    <row r="36" spans="1:9" x14ac:dyDescent="0.25">
      <c r="A36" s="2"/>
      <c r="B36" s="91" t="s">
        <v>142</v>
      </c>
      <c r="C36" s="92"/>
      <c r="D36" s="92"/>
      <c r="E36" s="92"/>
      <c r="F36" s="93"/>
      <c r="G36" s="15">
        <f>$G$9+$G$28+$G$30+$G$35</f>
        <v>284329.04153111018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140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141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150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151</v>
      </c>
      <c r="C16" s="86"/>
      <c r="D16" s="86"/>
      <c r="E16" s="87"/>
      <c r="F16" s="100" t="s">
        <v>137</v>
      </c>
      <c r="G16" s="100"/>
      <c r="H16" s="2"/>
    </row>
    <row r="17" spans="1:8" x14ac:dyDescent="0.25">
      <c r="A17" s="2"/>
      <c r="B17" s="79" t="s">
        <v>149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2017-09-13T12:56:27Z</dcterms:modified>
</cp:coreProperties>
</file>