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J3" i="24"/>
  <c r="M3" i="24" s="1"/>
  <c r="C6" i="16"/>
  <c r="D3" i="16" l="1"/>
  <c r="B9" i="12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<sst xmlns="http://schemas.openxmlformats.org/spreadsheetml/2006/main" count="110" uniqueCount="75">
  <si>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</si>
  <si>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</si>
  <si>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</si>
  <si>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</si>
  <si>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</si>
  <si>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</si>
  <si>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</si>
  <si>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</si>
  <si>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</si>
  <si>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</si>
  <si>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</si>
  <si>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</si>
  <si>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</si>
  <si>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</si>
  <si>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</si>
  <si>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</si>
  <si>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</si>
  <si>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</si>
  <si>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</si>
  <si>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</si>
  <si>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</si>
  <si>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</si>
  <si>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SMS-service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</si>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</sst>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2953085.7297975132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13272.435253965068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36566.602062666672</v>
      </c>
      <c r="C4" t="s">
        <v>11</v>
      </c>
    </row>
    <row r="5" spans="1:3" s="26" customFormat="1" x14ac:dyDescent="0.25">
      <c r="A5" s="3" t="s">
        <v>12</v>
      </c>
      <c r="B5" s="48">
        <f>SUM(B2:B4)</f>
        <v>3002924.7671141452</v>
      </c>
      <c r="C5" s="62" t="s">
        <v>11</v>
      </c>
    </row>
    <row r="6" spans="1:3" x14ac:dyDescent="0.25">
      <c r="A6" s="47" t="s">
        <v>0</v>
      </c>
      <c r="B6" s="38">
        <f>Investeringer!E3</f>
        <v>2529039.0028533093</v>
      </c>
      <c r="C6" s="23" t="s">
        <v>11</v>
      </c>
    </row>
    <row r="7" spans="1:3" x14ac:dyDescent="0.25">
      <c r="A7" s="4" t="s">
        <v>1</v>
      </c>
      <c r="B7" s="35">
        <f>Investeringer!F3</f>
        <v>469421.45548034448</v>
      </c>
      <c r="C7" t="s">
        <v>11</v>
      </c>
    </row>
    <row r="8" spans="1:3" x14ac:dyDescent="0.25">
      <c r="A8" s="4" t="s">
        <v>2</v>
      </c>
      <c r="B8" s="35">
        <f>Investeringer!G3</f>
        <v>166928.38037877265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137</v>
      </c>
      <c r="C9" t="s">
        <v>11</v>
      </c>
    </row>
    <row r="10" spans="1:3" s="22" customFormat="1" x14ac:dyDescent="0.25">
      <c r="A10" s="3" t="s">
        <v>48</v>
      </c>
      <c r="B10" s="48">
        <f>SUM(B6:B9)</f>
        <v>3165525.8387124264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omkostninger'!N2</f>
        <v>5214882.6900000004</v>
      </c>
      <c r="C11" t="s">
        <v>11</v>
      </c>
    </row>
    <row r="12" spans="1:3" s="22" customFormat="1" x14ac:dyDescent="0.25">
      <c r="A12" s="3" t="s">
        <v>68</v>
      </c>
      <c r="B12" s="48">
        <f>SUM(B11:B11)</f>
        <v>5214882.6900000004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58</v>
      </c>
      <c r="B14" s="37">
        <f>SUM(B5,B10,B12)</f>
        <v>11383333.295826573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52</v>
      </c>
      <c r="B16" s="37">
        <f>B14*Pristalsregulering!C8*Pristalsregulering!C9</f>
        <v>11484095.602494571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59</v>
      </c>
      <c r="D1" s="59" t="s">
        <v>60</v>
      </c>
      <c r="E1" s="59" t="s">
        <v>53</v>
      </c>
      <c r="F1" s="52" t="s">
        <v>61</v>
      </c>
      <c r="G1" s="52" t="s">
        <v>69</v>
      </c>
      <c r="H1" s="52" t="s">
        <v>62</v>
      </c>
      <c r="I1" s="52" t="s">
        <v>49</v>
      </c>
      <c r="J1" s="11" t="s">
        <v>63</v>
      </c>
      <c r="K1" s="11" t="s">
        <v>64</v>
      </c>
    </row>
    <row r="2" spans="1:11" s="23" customFormat="1" ht="15.75" thickTop="1" x14ac:dyDescent="0.25">
      <c r="A2" s="28">
        <v>2015</v>
      </c>
      <c r="B2" s="49">
        <v>3050088</v>
      </c>
      <c r="C2" s="49">
        <v>18534</v>
      </c>
      <c r="D2" s="49">
        <f>B2+C2</f>
        <v>3068622</v>
      </c>
      <c r="E2" s="50">
        <f>D2</f>
        <v>3068622</v>
      </c>
      <c r="F2" s="49">
        <v>2953085.7297975132</v>
      </c>
      <c r="G2" s="49">
        <v>0</v>
      </c>
      <c r="H2" s="49">
        <f>F2-G2</f>
        <v>2953085.7297975132</v>
      </c>
      <c r="I2" s="49">
        <f>AVERAGEIF(E2:E4,"&lt;&gt;0")</f>
        <v>3172696.2430079994</v>
      </c>
      <c r="J2" s="49">
        <v>2267067.4049622472</v>
      </c>
      <c r="K2" s="39">
        <f>IF(H2&gt;I2,IF(I2&gt;J2,I2,J2),H2)</f>
        <v>2953085.7297975132</v>
      </c>
    </row>
    <row r="3" spans="1:11" s="23" customFormat="1" x14ac:dyDescent="0.25">
      <c r="A3" s="28">
        <v>2014</v>
      </c>
      <c r="B3" s="49">
        <v>3155557</v>
      </c>
      <c r="C3" s="49"/>
      <c r="D3" s="49">
        <f t="shared" ref="D3:D4" si="0">B3+C3</f>
        <v>3155557</v>
      </c>
      <c r="E3" s="50">
        <f>D3*Pristalsregulering!C7</f>
        <v>3158081.4455999997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3240152</v>
      </c>
      <c r="C4" s="49"/>
      <c r="D4" s="49">
        <f t="shared" si="0"/>
        <v>3240152</v>
      </c>
      <c r="E4" s="50">
        <f>D4*Pristalsregulering!$C$6*Pristalsregulering!$C$7</f>
        <v>3291385.2834239993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94" width="0" hidden="1" customWidth="1"/>
    <col min="95" max="95" width="9.140625" hidden="1" customWidth="1"/>
    <col min="96" max="117" width="0" hidden="1" customWidth="1"/>
    <col min="118" max="118" width="9.140625" hidden="1" customWidth="1"/>
    <col min="119" max="206" width="0" hidden="1" customWidth="1"/>
    <col min="207" max="207" width="9.140625" hidden="1" customWidth="1"/>
    <col min="208" max="229" width="0" hidden="1" customWidth="1"/>
    <col min="230" max="230" width="9.140625" hidden="1" customWidth="1"/>
    <col min="231" max="318" width="0" hidden="1" customWidth="1"/>
    <col min="319" max="319" width="9.140625" hidden="1" customWidth="1"/>
    <col min="320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71</v>
      </c>
      <c r="C1" s="63" t="s">
        <v>72</v>
      </c>
      <c r="D1" s="73" t="s">
        <v>73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13222</v>
      </c>
      <c r="C3" s="45">
        <f>B3/Pristalsregulering!$C$8</f>
        <v>13272.435253965068</v>
      </c>
      <c r="D3" s="75">
        <f>IF(C4=0,0,AVERAGEIF(C4:C6,"&lt;&gt;0"))+C3</f>
        <v>13272.435253965068</v>
      </c>
      <c r="E3" s="57">
        <f>SUM(D3:D3)</f>
        <v>13272.435253965068</v>
      </c>
    </row>
    <row r="4" spans="1:5" x14ac:dyDescent="0.25">
      <c r="A4" s="28">
        <v>2015</v>
      </c>
      <c r="B4" s="35"/>
      <c r="C4" s="45">
        <f>B4</f>
        <v>0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54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16500</v>
      </c>
      <c r="C3" s="42">
        <v>13985</v>
      </c>
      <c r="D3" s="42">
        <v>0</v>
      </c>
      <c r="E3" s="41">
        <f>B3</f>
        <v>16500</v>
      </c>
      <c r="F3" s="42">
        <f t="shared" ref="F3:G3" si="0">C3</f>
        <v>13985</v>
      </c>
      <c r="G3" s="43">
        <f t="shared" si="0"/>
        <v>0</v>
      </c>
      <c r="H3" s="44">
        <f>IF(E3=0,0,AVERAGEIF(E3:E5,"&lt;&gt;0"))+IF(F3=0,0,AVERAGEIF(F3:F5,"&lt;&gt;0"))+IF(G3=0,0,AVERAGEIF(G3:G5,"&lt;&gt;0"))</f>
        <v>36566.602062666672</v>
      </c>
    </row>
    <row r="4" spans="1:8" x14ac:dyDescent="0.25">
      <c r="A4" s="31">
        <v>2014</v>
      </c>
      <c r="B4" s="41">
        <v>16350</v>
      </c>
      <c r="C4" s="42">
        <v>19665</v>
      </c>
      <c r="D4" s="42">
        <v>0</v>
      </c>
      <c r="E4" s="41">
        <f>B4*Pristalsregulering!$C$7</f>
        <v>16363.079999999998</v>
      </c>
      <c r="F4" s="42">
        <f>C4*Pristalsregulering!$C$7</f>
        <v>19680.732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16200</v>
      </c>
      <c r="C5" s="42">
        <v>26299</v>
      </c>
      <c r="D5" s="42">
        <v>0</v>
      </c>
      <c r="E5" s="41">
        <f>B5*Pristalsregulering!$C$7*Pristalsregulering!$C$6</f>
        <v>16456.154399999996</v>
      </c>
      <c r="F5" s="42">
        <f>C5*Pristalsregulering!$C$7*Pristalsregulering!$C$6</f>
        <v>26714.839787999997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66</v>
      </c>
      <c r="C1" s="80"/>
      <c r="D1" s="81"/>
      <c r="E1" s="82" t="s">
        <v>67</v>
      </c>
      <c r="F1" s="82"/>
      <c r="G1" s="82"/>
    </row>
    <row r="2" spans="1:7" s="22" customFormat="1" ht="15.75" thickTop="1" x14ac:dyDescent="0.25">
      <c r="A2" s="69" t="s">
        <v>13</v>
      </c>
      <c r="B2" s="23" t="s">
        <v>65</v>
      </c>
      <c r="C2" s="23" t="s">
        <v>1</v>
      </c>
      <c r="D2" s="28" t="s">
        <v>74</v>
      </c>
      <c r="E2" s="22" t="s">
        <v>0</v>
      </c>
      <c r="F2" s="22" t="s">
        <v>1</v>
      </c>
      <c r="G2" s="22" t="s">
        <v>74</v>
      </c>
    </row>
    <row r="3" spans="1:7" s="22" customFormat="1" x14ac:dyDescent="0.25">
      <c r="A3" s="70">
        <v>2015</v>
      </c>
      <c r="B3" s="38">
        <v>2322992.0152333141</v>
      </c>
      <c r="C3" s="38">
        <v>456579.11306666664</v>
      </c>
      <c r="D3" s="40">
        <v>166294.05253333331</v>
      </c>
      <c r="E3" s="35">
        <f>B3*Pristalsregulering!C2*Pristalsregulering!C3*Pristalsregulering!C4*Pristalsregulering!C5*Pristalsregulering!C6*Pristalsregulering!C7</f>
        <v>2529039.0028533093</v>
      </c>
      <c r="F3" s="35">
        <v>469421.45548034448</v>
      </c>
      <c r="G3" s="35">
        <f xml:space="preserve"> D3/Pristalsregulering!$C$8</f>
        <v>166928.38037877265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41</v>
      </c>
      <c r="C1" s="78"/>
      <c r="D1" s="78"/>
      <c r="E1" s="78"/>
      <c r="F1" s="79" t="s">
        <v>55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42</v>
      </c>
      <c r="C2" s="7" t="s">
        <v>43</v>
      </c>
      <c r="D2" s="7" t="s">
        <v>44</v>
      </c>
      <c r="E2" s="51" t="s">
        <v>45</v>
      </c>
      <c r="F2" s="7" t="s">
        <v>42</v>
      </c>
      <c r="G2" s="7" t="s">
        <v>43</v>
      </c>
      <c r="H2" s="7" t="s">
        <v>44</v>
      </c>
      <c r="I2" s="51" t="s">
        <v>45</v>
      </c>
      <c r="J2" s="20" t="s">
        <v>46</v>
      </c>
      <c r="K2" s="20" t="s">
        <v>43</v>
      </c>
      <c r="L2" s="15" t="s">
        <v>70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137</v>
      </c>
      <c r="D3" s="38">
        <v>0</v>
      </c>
      <c r="E3" s="40">
        <v>0</v>
      </c>
      <c r="F3" s="38">
        <f>B3</f>
        <v>0</v>
      </c>
      <c r="G3" s="38">
        <f>C3</f>
        <v>137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137</v>
      </c>
      <c r="L3" s="43">
        <f>AVERAGE(H3:H5)+AVERAGE(I3:I5)</f>
        <v>0</v>
      </c>
      <c r="M3" s="44">
        <f>SUM(J3:L3)</f>
        <v>137</v>
      </c>
      <c r="N3" s="23"/>
    </row>
    <row r="4" spans="1:14" x14ac:dyDescent="0.25">
      <c r="A4" s="28">
        <v>2014</v>
      </c>
      <c r="B4" s="45">
        <v>0</v>
      </c>
      <c r="C4" s="38">
        <v>117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117.0936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217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220.43120399999998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19.140625" style="25" bestFit="1" customWidth="1"/>
    <col min="11" max="11" width="44.5703125" style="25" bestFit="1" customWidth="1"/>
    <col min="12" max="12" width="44.5703125" style="25" customWidth="1"/>
    <col min="13" max="13" width="16.85546875" style="31" bestFit="1" customWidth="1"/>
    <col min="14" max="14" width="15.7109375" style="25" customWidth="1"/>
    <col min="15" max="17" width="0" style="25" hidden="1" customWidth="1"/>
    <col min="18" max="16384" width="9.140625" style="25" hidden="1"/>
  </cols>
  <sheetData>
    <row r="1" spans="1:14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56</v>
      </c>
      <c r="M1" s="67" t="s">
        <v>40</v>
      </c>
      <c r="N1" s="14" t="s">
        <v>28</v>
      </c>
    </row>
    <row r="2" spans="1:14" ht="15.75" thickTop="1" x14ac:dyDescent="0.25">
      <c r="A2" s="31">
        <v>2015</v>
      </c>
      <c r="B2" s="42">
        <v>32523</v>
      </c>
      <c r="C2" s="42">
        <v>0</v>
      </c>
      <c r="D2" s="42">
        <v>11086</v>
      </c>
      <c r="E2" s="42">
        <v>0</v>
      </c>
      <c r="F2" s="42">
        <v>217792</v>
      </c>
      <c r="G2" s="42">
        <v>4953481.6900000004</v>
      </c>
      <c r="H2" s="42" t="s">
        <v>47</v>
      </c>
      <c r="I2" s="42">
        <v>0</v>
      </c>
      <c r="J2" s="42">
        <v>0</v>
      </c>
      <c r="K2" s="42">
        <v>0</v>
      </c>
      <c r="L2" s="42"/>
      <c r="M2" s="43"/>
      <c r="N2" s="44">
        <f>SUM(B2:M2)</f>
        <v>5214882.6900000004</v>
      </c>
    </row>
    <row r="3" spans="1:14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47</v>
      </c>
    </row>
    <row r="4" spans="1:14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47</v>
      </c>
    </row>
    <row r="5" spans="1:14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  <c r="K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57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50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51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2017-09-13T12:56:28Z</dcterms:modified>
</cp:coreProperties>
</file>