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<sst xmlns="http://schemas.openxmlformats.org/spreadsheetml/2006/main" count="107" uniqueCount="76">
  <si>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</si>
  <si>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</si>
  <si>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</si>
  <si>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</si>
  <si>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</si>
  <si>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</si>
  <si>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</si>
  <si>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</si>
  <si>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</si>
  <si>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</si>
  <si>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</si>
  <si>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</si>
  <si>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</si>
  <si>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</si>
  <si>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</si>
  <si>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</si>
  <si>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</si>
  <si>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</si>
  <si>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</si>
  <si>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</si>
  <si>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</si>
  <si>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</si>
  <si>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</si>
  <si>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</si>
  <si>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</si>
  <si>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</si>
  <si>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</si>
  <si>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</si>
  <si>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</si>
  <si>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</si>
  <si>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</si>
  <si>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</si>
  <si>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</si>
  <si>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</si>
  <si>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</si>
  <si>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</si>
  <si>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</si>
  <si>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</si>
  <si>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</si>
  <si>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</si>
  <si>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</si>
  <si>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</si>
  <si>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</si>
  <si>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</si>
  <si>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</si>
  <si>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</si>
  <si>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</si>
  <si>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</si>
  <si>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</si>
  <si>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</si>
  <si>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</si>
  <si>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</si>
  <si>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</si>
  <si>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</si>
  <si>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</si>
  <si>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</si>
  <si>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</si>
  <si>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</si>
  <si>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</si>
  <si>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</si>
  <si>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</si>
  <si>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</si>
  <si>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</si>
  <si>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</si>
  <si>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</si>
  <si>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</si>
  <si>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</si>
  <si>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</si>
  <si>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</si>
  <si>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</si>
  <si>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Byåen</t>
  </si>
  <si>
    <t>Nexø</t>
  </si>
  <si>
    <t>Nylars</t>
  </si>
  <si>
    <t>Tejn</t>
  </si>
  <si>
    <t>Teevandsbækken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</si>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</sst>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>
      <selection activeCell="A2" sqref="A2"/>
    </sheetView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28107441.524497967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104716.09346666666</v>
      </c>
      <c r="C3" t="s">
        <v>10</v>
      </c>
    </row>
    <row r="4" spans="1:3" s="25" customFormat="1" x14ac:dyDescent="0.25">
      <c r="A4" s="3" t="s">
        <v>11</v>
      </c>
      <c r="B4" s="45">
        <f>SUM(B2:B3)</f>
        <v>28212157.617964633</v>
      </c>
      <c r="C4" s="54" t="s">
        <v>10</v>
      </c>
    </row>
    <row r="5" spans="1:3" x14ac:dyDescent="0.25">
      <c r="A5" s="44" t="s">
        <v>0</v>
      </c>
      <c r="B5" s="35">
        <f>Investeringer!E3</f>
        <v>36474728.818883538</v>
      </c>
      <c r="C5" s="22" t="s">
        <v>10</v>
      </c>
    </row>
    <row r="6" spans="1:3" x14ac:dyDescent="0.25">
      <c r="A6" s="4" t="s">
        <v>1</v>
      </c>
      <c r="B6" s="32">
        <f>Investeringer!F3</f>
        <v>2941982.3637914816</v>
      </c>
      <c r="C6" t="s">
        <v>10</v>
      </c>
    </row>
    <row r="7" spans="1:3" x14ac:dyDescent="0.25">
      <c r="A7" s="4" t="s">
        <v>2</v>
      </c>
      <c r="B7" s="32">
        <f>Investeringer!G3</f>
        <v>633604.92538312287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94246</v>
      </c>
      <c r="C8" t="s">
        <v>10</v>
      </c>
    </row>
    <row r="9" spans="1:3" s="21" customFormat="1" x14ac:dyDescent="0.25">
      <c r="A9" s="3" t="s">
        <v>44</v>
      </c>
      <c r="B9" s="45">
        <f>SUM(B5:B8)</f>
        <v>40144562.10805814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5159314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1045594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6204908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74561627.72602278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75221627.86863032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28366468</v>
      </c>
      <c r="C2" s="46">
        <v>0</v>
      </c>
      <c r="D2" s="46">
        <f>B2+C2</f>
        <v>28366468</v>
      </c>
      <c r="E2" s="47">
        <f>D2</f>
        <v>28366468</v>
      </c>
      <c r="F2" s="46">
        <v>28107441.524497967</v>
      </c>
      <c r="G2" s="46">
        <v>0</v>
      </c>
      <c r="H2" s="46">
        <f>F2-G2</f>
        <v>28107441.524497967</v>
      </c>
      <c r="I2" s="46">
        <f>AVERAGEIF(E2:E4,"&lt;&gt;0")</f>
        <v>28405968.074381333</v>
      </c>
      <c r="J2" s="46">
        <v>22334990.054978698</v>
      </c>
      <c r="K2" s="36">
        <f>IF(H2&gt;I2,IF(I2&gt;J2,I2,J2),H2)</f>
        <v>28107441.524497967</v>
      </c>
    </row>
    <row r="3" spans="1:11" s="22" customFormat="1" x14ac:dyDescent="0.25">
      <c r="A3" s="27">
        <v>2014</v>
      </c>
      <c r="B3" s="46">
        <v>27670455</v>
      </c>
      <c r="C3" s="46"/>
      <c r="D3" s="46">
        <f t="shared" ref="D3:D4" si="0">B3+C3</f>
        <v>27670455</v>
      </c>
      <c r="E3" s="47">
        <f>D3*Pristalsregulering!C7</f>
        <v>27692591.363999996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28704962</v>
      </c>
      <c r="C4" s="46"/>
      <c r="D4" s="46">
        <f t="shared" si="0"/>
        <v>28704962</v>
      </c>
      <c r="E4" s="47">
        <f>D4*Pristalsregulering!$C$6*Pristalsregulering!$C$7</f>
        <v>29158844.859143995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19500</v>
      </c>
      <c r="C3" s="39">
        <v>103520</v>
      </c>
      <c r="D3" s="39">
        <v>0</v>
      </c>
      <c r="E3" s="38">
        <f>B3</f>
        <v>19500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104716.09346666666</v>
      </c>
    </row>
    <row r="4" spans="1:8" x14ac:dyDescent="0.25">
      <c r="A4" s="30">
        <v>2014</v>
      </c>
      <c r="B4" s="38">
        <v>19500</v>
      </c>
      <c r="C4" s="39">
        <v>78400</v>
      </c>
      <c r="D4" s="39">
        <v>0</v>
      </c>
      <c r="E4" s="38">
        <f>B4*Pristalsregulering!$C$7</f>
        <v>19515.599999999999</v>
      </c>
      <c r="F4" s="39">
        <f>C4*Pristalsregulering!$C$7</f>
        <v>78462.719999999987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16500</v>
      </c>
      <c r="C5" s="39">
        <v>75200</v>
      </c>
      <c r="D5" s="39">
        <v>0</v>
      </c>
      <c r="E5" s="38">
        <f>B5*Pristalsregulering!$C$7*Pristalsregulering!$C$6</f>
        <v>16760.897999999994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>
      <selection activeCell="D3" sqref="D3"/>
    </sheetView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65</v>
      </c>
      <c r="C1" s="68"/>
      <c r="D1" s="69"/>
      <c r="E1" s="70" t="s">
        <v>66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75</v>
      </c>
      <c r="E2" s="21" t="s">
        <v>0</v>
      </c>
      <c r="F2" s="21" t="s">
        <v>1</v>
      </c>
      <c r="G2" s="21" t="s">
        <v>75</v>
      </c>
    </row>
    <row r="3" spans="1:7" s="21" customFormat="1" x14ac:dyDescent="0.25">
      <c r="A3" s="63">
        <v>2015</v>
      </c>
      <c r="B3" s="35">
        <v>33503043.530950841</v>
      </c>
      <c r="C3" s="35">
        <v>2855380.79</v>
      </c>
      <c r="D3" s="37">
        <v>631197.22666666703</v>
      </c>
      <c r="E3" s="32">
        <f>B3*Pristalsregulering!C2*Pristalsregulering!C3*Pristalsregulering!C4*Pristalsregulering!C5*Pristalsregulering!C6*Pristalsregulering!C7</f>
        <v>36474728.818883538</v>
      </c>
      <c r="F3" s="32">
        <v>2941982.3637914816</v>
      </c>
      <c r="G3" s="32">
        <f xml:space="preserve"> D3/Pristalsregulering!$C$8</f>
        <v>633604.92538312287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94246</v>
      </c>
      <c r="D3" s="35">
        <v>0</v>
      </c>
      <c r="E3" s="37">
        <v>0</v>
      </c>
      <c r="F3" s="35">
        <f>B3</f>
        <v>0</v>
      </c>
      <c r="G3" s="35">
        <f>C3</f>
        <v>94246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94246</v>
      </c>
      <c r="L3" s="40">
        <f>AVERAGE(H3:H5)+AVERAGE(I3:I5)</f>
        <v>0</v>
      </c>
      <c r="M3" s="41">
        <f>SUM(J3:L3)</f>
        <v>94246</v>
      </c>
      <c r="N3" s="22"/>
    </row>
    <row r="4" spans="1:14" x14ac:dyDescent="0.25">
      <c r="A4" s="27">
        <v>2014</v>
      </c>
      <c r="B4" s="42">
        <v>0</v>
      </c>
      <c r="C4" s="35">
        <v>405197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405521.15759999998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575403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584501.27223599993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339497</v>
      </c>
      <c r="D2" s="39">
        <v>18896</v>
      </c>
      <c r="E2" s="39">
        <v>440000</v>
      </c>
      <c r="F2" s="39">
        <v>3195231</v>
      </c>
      <c r="G2" s="39">
        <v>0</v>
      </c>
      <c r="H2" s="39">
        <v>1133167</v>
      </c>
      <c r="I2" s="39">
        <v>0</v>
      </c>
      <c r="J2" s="39"/>
      <c r="K2" s="39"/>
      <c r="L2" s="40">
        <v>0</v>
      </c>
      <c r="M2" s="41">
        <f>SUM(B2:L2)</f>
        <v>5159314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553996</v>
      </c>
    </row>
    <row r="3" spans="1:2" x14ac:dyDescent="0.25">
      <c r="A3" t="s">
        <v>71</v>
      </c>
      <c r="B3" s="32">
        <v>53650</v>
      </c>
    </row>
    <row r="4" spans="1:2" x14ac:dyDescent="0.25">
      <c r="A4" t="s">
        <v>72</v>
      </c>
      <c r="B4" s="32">
        <v>26800</v>
      </c>
    </row>
    <row r="5" spans="1:2" x14ac:dyDescent="0.25">
      <c r="A5" t="s">
        <v>73</v>
      </c>
      <c r="B5" s="32">
        <v>134150</v>
      </c>
    </row>
    <row r="6" spans="1:2" x14ac:dyDescent="0.25">
      <c r="A6" t="s">
        <v>74</v>
      </c>
      <c r="B6" s="32">
        <v>276998</v>
      </c>
    </row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2017-06-28T08:30:48Z</dcterms:modified>
</cp:coreProperties>
</file>