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9" i="2" s="1"/>
  <c r="E15" i="13"/>
  <c r="F11" i="11"/>
  <c r="F31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2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<sst xmlns="http://schemas.openxmlformats.org/spreadsheetml/2006/main" count="375" uniqueCount="192">
  <si>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</si>
  <si>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</si>
  <si>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</si>
  <si>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</si>
  <si>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</si>
  <si>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</si>
  <si>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</si>
  <si>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</si>
  <si>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</si>
  <si>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</si>
  <si>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</si>
  <si>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</si>
  <si>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</si>
  <si>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</si>
  <si>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</si>
  <si>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</si>
  <si>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</si>
  <si>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</si>
  <si>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</si>
  <si>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</si>
  <si>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</si>
  <si>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</si>
  <si>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</si>
  <si>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</si>
  <si>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</si>
  <si>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</si>
  <si>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</si>
  <si>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</si>
  <si>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</si>
  <si>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</si>
  <si>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</si>
  <si>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</si>
  <si>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</si>
  <si>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</si>
  <si>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</si>
  <si>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</si>
  <si>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</si>
  <si>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</si>
  <si>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</si>
  <si>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</si>
  <si>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</si>
  <si>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</si>
  <si>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</si>
  <si>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</si>
  <si>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</si>
  <si>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</si>
  <si>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</si>
  <si>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</si>
  <si>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</si>
  <si>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</si>
  <si>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</si>
  <si>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</si>
  <si>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</si>
  <si>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</si>
  <si>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</si>
  <si>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</si>
  <si>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</si>
  <si>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</si>
  <si>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</si>
  <si>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</si>
  <si>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</si>
  <si>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</si>
  <si>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</si>
  <si>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</si>
  <si>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</si>
  <si>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</si>
  <si>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</si>
  <si>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</si>
  <si>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</si>
  <si>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</si>
  <si>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</si>
  <si>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</si>
  <si>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</si>
  <si>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</si>
  <si>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</si>
  <si>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</si>
  <si>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</si>
  <si>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</si>
  <si>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</si>
  <si>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</si>
  <si>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</si>
  <si>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</si>
  <si>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</si>
  <si>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</si>
  <si>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</si>
  <si>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</si>
  <si>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</si>
  <si>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</si>
  <si>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</si>
  <si>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</si>
  <si>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</si>
  <si>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</si>
  <si>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</si>
  <si>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</si>
  <si>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</si>
  <si>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</si>
  <si>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</si>
  <si>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</si>
  <si>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</si>
  <si>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</si>
  <si>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</si>
  <si>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</si>
  <si>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</si>
  <si>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</si>
  <si>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</si>
  <si>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</si>
  <si>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</si>
  <si>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</si>
  <si>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</si>
  <si>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</si>
  <si>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</si>
  <si>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</si>
  <si>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</si>
  <si>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</si>
  <si>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</si>
  <si>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</si>
  <si>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</si>
  <si>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</si>
  <si>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</si>
  <si>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</si>
  <si>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</si>
  <si>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</si>
  <si>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</si>
  <si>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</si>
  <si>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</si>
  <si>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</si>
  <si>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</si>
  <si>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</si>
  <si>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</si>
  <si>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</si>
  <si>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</si>
  <si>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</si>
  <si>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</si>
  <si>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</si>
  <si>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</si>
  <si>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</si>
  <si>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</si>
  <si>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</si>
  <si>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</si>
  <si>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</si>
  <si>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</si>
  <si>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</si>
  <si>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</si>
  <si>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</si>
  <si>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</si>
  <si>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</si>
  <si>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TV udstyr</t>
  </si>
  <si>
    <t>Køretøjer, personbil</t>
  </si>
  <si>
    <t>Ø 200 mm &lt; Ledningsnet ≤ Ø 500 mm</t>
  </si>
  <si>
    <t>Strømpeforing Ø 200 mm &lt; Ledningsnet ≤ Ø 500 mm</t>
  </si>
  <si>
    <t>Brønde</t>
  </si>
  <si>
    <t>Pumpestationer i brønde (&lt; 6,25 m2), Konstruktioner</t>
  </si>
  <si>
    <t>Pumpestationer i brønde (&lt; 6,25 m2), Mek/EL</t>
  </si>
  <si>
    <t>Pumpestationer i brønde (&lt; 6,25 m2), SRO</t>
  </si>
  <si>
    <t>Pumpeinstallation Miljøklasse A (100-300 l/s) - Mek/EL</t>
  </si>
  <si>
    <t>Pumpeinstallation Miljøklasse A (600-1.000 l/s) - Mek/EL</t>
  </si>
  <si>
    <t>Forsinkelsesbassiner, lukkede med automatisk rensning og SRO Miljøklasse A (1.000-3.000 m3) - Mek/EL</t>
  </si>
  <si>
    <t>Jordbassin Klasse A</t>
  </si>
  <si>
    <t>Indløb med riste, Mek/EL</t>
  </si>
  <si>
    <t>Sand- og fedtfang, Mek/EL</t>
  </si>
  <si>
    <t>Beluftningstanke, Mek/EL</t>
  </si>
  <si>
    <t>Efterklaringstanke, SRO</t>
  </si>
  <si>
    <t>Efterklaringstanke, Mek/El</t>
  </si>
  <si>
    <t>Forafvanding, slam, Mek/EL</t>
  </si>
  <si>
    <t>Slutafvanding, slam - højteknologisk (centrifuger), Mek/El</t>
  </si>
  <si>
    <t>Værksteder, garager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</si>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</sst>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181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1903853.54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1570500</v>
      </c>
      <c r="H10" s="23" t="s">
        <v>4</v>
      </c>
      <c r="I10" s="2"/>
    </row>
    <row r="11" spans="1:9" x14ac:dyDescent="0.25">
      <c r="A11" s="2"/>
      <c r="B11" s="91" t="s">
        <v>182</v>
      </c>
      <c r="C11" s="92"/>
      <c r="D11" s="92"/>
      <c r="E11" s="92"/>
      <c r="F11" s="93"/>
      <c r="G11" s="21">
        <f>G9-G10</f>
        <v>333353.54000000004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183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275004.79999999999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100000</v>
      </c>
      <c r="H16" s="23" t="s">
        <v>4</v>
      </c>
      <c r="I16" s="2"/>
    </row>
    <row r="17" spans="1:9" x14ac:dyDescent="0.25">
      <c r="A17" s="2"/>
      <c r="B17" s="91" t="s">
        <v>183</v>
      </c>
      <c r="C17" s="92"/>
      <c r="D17" s="92"/>
      <c r="E17" s="92"/>
      <c r="F17" s="93"/>
      <c r="G17" s="21">
        <f>G15-G16</f>
        <v>175004.79999999999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184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0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0</v>
      </c>
      <c r="H22" s="23" t="s">
        <v>4</v>
      </c>
      <c r="I22" s="2"/>
    </row>
    <row r="23" spans="1:9" x14ac:dyDescent="0.25">
      <c r="A23" s="2"/>
      <c r="B23" s="91" t="s">
        <v>184</v>
      </c>
      <c r="C23" s="92"/>
      <c r="D23" s="92"/>
      <c r="E23" s="92"/>
      <c r="F23" s="93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185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185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2016'!F32</f>
        <v>557124.67606666649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1127750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-570625.32393333351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72760887.82165584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36848181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5035526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672168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2389416.666666667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44945291.666666664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884987.4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884987.4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-1220241.72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-8745597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-33111122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-43076960.719999999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2753318.3466666639</v>
      </c>
      <c r="F28" s="38" t="s">
        <v>4</v>
      </c>
      <c r="G28" s="1">
        <f>IF(E28&lt;0,0,-E28)</f>
        <v>-2753318.3466666639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59166818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179717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59346535</v>
      </c>
      <c r="F35" s="38" t="s">
        <v>4</v>
      </c>
      <c r="G35" s="18">
        <f>-E35</f>
        <v>-59346535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10661034.474989176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179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174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191</v>
      </c>
      <c r="C16" s="86"/>
      <c r="D16" s="86"/>
      <c r="E16" s="87"/>
      <c r="F16" s="113" t="s">
        <v>175</v>
      </c>
      <c r="G16" s="113"/>
      <c r="H16" s="2"/>
    </row>
    <row r="17" spans="1:8" x14ac:dyDescent="0.25">
      <c r="A17" s="2"/>
      <c r="B17" s="95" t="s">
        <v>187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176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177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186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76263388.850229949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1881093.3021664028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-51535.383547999816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189</v>
      </c>
      <c r="C12" s="49"/>
      <c r="D12" s="50"/>
      <c r="E12" s="12">
        <f>'Fane 5. Individuelt eff.krav'!G10</f>
        <v>-1387991.621243556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174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1309417.5822951719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1180353.1972440227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1383576.7237469547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180</v>
      </c>
      <c r="C22" s="97"/>
      <c r="D22" s="98"/>
      <c r="E22" s="18">
        <f>SUM(E9,E11:E17,E19)-SUM(E20:E21)</f>
        <v>73569349.506742597</v>
      </c>
      <c r="F22" s="19" t="s">
        <v>4</v>
      </c>
      <c r="G22" s="18">
        <f>E22</f>
        <v>73569349.506742597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333353.54000000004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175004.79999999999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-570625.32393333351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-62266.983933333482</v>
      </c>
      <c r="F31" s="19" t="s">
        <v>4</v>
      </c>
      <c r="G31" s="18">
        <f>E31</f>
        <v>-62266.983933333482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10661034.474989176</v>
      </c>
      <c r="F33" s="19" t="s">
        <v>4</v>
      </c>
      <c r="G33" s="18">
        <f>E33</f>
        <v>10661034.474989176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84168116.997798443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73569349.506742597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1861575.182194225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1287463.6163679955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1159549.3913619525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1381619.5053873977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180</v>
      </c>
      <c r="C14" s="97"/>
      <c r="D14" s="98"/>
      <c r="E14" s="18">
        <f>$E$9+$E$11-$E$12-$E$13</f>
        <v>72315644.226361245</v>
      </c>
      <c r="F14" s="19" t="s">
        <v>4</v>
      </c>
      <c r="G14" s="18">
        <f>E14</f>
        <v>72315644.226361245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72315644.226361245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26824449.34516352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47557846.20290003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1881093.3021664028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76263388.850229949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166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167</v>
      </c>
      <c r="C11" s="106"/>
      <c r="D11" s="106"/>
      <c r="E11" s="56">
        <v>766017.0318</v>
      </c>
      <c r="F11" s="23" t="s">
        <v>4</v>
      </c>
      <c r="G11" s="27">
        <v>790983</v>
      </c>
      <c r="H11" s="23" t="s">
        <v>4</v>
      </c>
      <c r="I11" s="2"/>
    </row>
    <row r="12" spans="1:9" x14ac:dyDescent="0.25">
      <c r="A12" s="2"/>
      <c r="B12" s="105" t="s">
        <v>168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169</v>
      </c>
      <c r="C13" s="106"/>
      <c r="D13" s="106"/>
      <c r="E13" s="56">
        <v>16190.242399999999</v>
      </c>
      <c r="F13" s="23" t="s">
        <v>4</v>
      </c>
      <c r="G13" s="27">
        <v>41957.54</v>
      </c>
      <c r="H13" s="23" t="s">
        <v>4</v>
      </c>
      <c r="I13" s="2"/>
    </row>
    <row r="14" spans="1:9" x14ac:dyDescent="0.25">
      <c r="A14" s="2"/>
      <c r="B14" s="105" t="s">
        <v>170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171</v>
      </c>
      <c r="C15" s="106"/>
      <c r="D15" s="106"/>
      <c r="E15" s="56">
        <v>1075295.2914</v>
      </c>
      <c r="F15" s="23" t="s">
        <v>4</v>
      </c>
      <c r="G15" s="27">
        <v>973913</v>
      </c>
      <c r="H15" s="23" t="s">
        <v>4</v>
      </c>
      <c r="I15" s="2"/>
    </row>
    <row r="16" spans="1:9" x14ac:dyDescent="0.25">
      <c r="A16" s="2"/>
      <c r="B16" s="105" t="s">
        <v>172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173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-50649.025599999819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-51535.383547999816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74382295.548063546</v>
      </c>
      <c r="H9" s="23" t="s">
        <v>4</v>
      </c>
      <c r="I9" s="2"/>
    </row>
    <row r="10" spans="1:9" x14ac:dyDescent="0.25">
      <c r="A10" s="2"/>
      <c r="B10" s="48" t="s">
        <v>189</v>
      </c>
      <c r="C10" s="49"/>
      <c r="D10" s="49"/>
      <c r="E10" s="49"/>
      <c r="F10" s="50"/>
      <c r="G10" s="12">
        <v>-1387991.621243556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1.5892367210826632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1180353.1972440227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26824449.34516352</v>
      </c>
      <c r="H9" s="23" t="s">
        <v>4</v>
      </c>
      <c r="I9" s="2"/>
    </row>
    <row r="10" spans="1:9" x14ac:dyDescent="0.25">
      <c r="A10" s="2"/>
      <c r="B10" s="52" t="s">
        <v>188</v>
      </c>
      <c r="C10" s="53"/>
      <c r="D10" s="53"/>
      <c r="E10" s="53"/>
      <c r="F10" s="54"/>
      <c r="G10" s="12">
        <v>-536488.98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534959.99343107769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47557846.20290003</v>
      </c>
      <c r="H13" s="23" t="s">
        <v>4</v>
      </c>
      <c r="I13" s="2"/>
    </row>
    <row r="14" spans="1:9" x14ac:dyDescent="0.25">
      <c r="A14" s="2"/>
      <c r="B14" s="48" t="s">
        <v>190</v>
      </c>
      <c r="C14" s="49"/>
      <c r="D14" s="49"/>
      <c r="E14" s="49"/>
      <c r="F14" s="50"/>
      <c r="G14" s="12">
        <v>-437995.54889999999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848616.73031587701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1383576.7237469547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-9172880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-9172879.666666666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-0.33333333395421505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1332912</v>
      </c>
      <c r="F10" s="12">
        <f>E10/D10</f>
        <v>266582.40000000002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5</v>
      </c>
      <c r="E11" s="27">
        <v>150237.6</v>
      </c>
      <c r="F11" s="12">
        <f t="shared" ref="F11:F31" si="0">E11/D11</f>
        <v>30047.52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285391.76</v>
      </c>
      <c r="F12" s="12">
        <f t="shared" si="0"/>
        <v>3805.2234666666668</v>
      </c>
      <c r="G12" s="23" t="s">
        <v>4</v>
      </c>
      <c r="H12" s="2"/>
    </row>
    <row r="13" spans="1:8" ht="26.25" x14ac:dyDescent="0.25">
      <c r="A13" s="2"/>
      <c r="B13" s="47" t="s">
        <v>149</v>
      </c>
      <c r="C13" s="41">
        <v>2016</v>
      </c>
      <c r="D13" s="28">
        <v>50</v>
      </c>
      <c r="E13" s="27">
        <v>198090</v>
      </c>
      <c r="F13" s="12">
        <f t="shared" si="0"/>
        <v>3961.8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753493.47</v>
      </c>
      <c r="F14" s="12">
        <f t="shared" si="0"/>
        <v>10046.579599999999</v>
      </c>
      <c r="G14" s="23" t="s">
        <v>4</v>
      </c>
      <c r="H14" s="2"/>
    </row>
    <row r="15" spans="1:8" ht="26.25" x14ac:dyDescent="0.25">
      <c r="A15" s="2"/>
      <c r="B15" s="47" t="s">
        <v>151</v>
      </c>
      <c r="C15" s="41">
        <v>2016</v>
      </c>
      <c r="D15" s="28">
        <v>50</v>
      </c>
      <c r="E15" s="27">
        <v>68171</v>
      </c>
      <c r="F15" s="12">
        <f t="shared" si="0"/>
        <v>1363.42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20</v>
      </c>
      <c r="E16" s="27">
        <v>300508.51</v>
      </c>
      <c r="F16" s="12">
        <f t="shared" si="0"/>
        <v>15025.425500000001</v>
      </c>
      <c r="G16" s="23" t="s">
        <v>4</v>
      </c>
      <c r="H16" s="2"/>
    </row>
    <row r="17" spans="1:8" ht="26.25" x14ac:dyDescent="0.25">
      <c r="A17" s="2"/>
      <c r="B17" s="47" t="s">
        <v>151</v>
      </c>
      <c r="C17" s="41">
        <v>2016</v>
      </c>
      <c r="D17" s="28">
        <v>50</v>
      </c>
      <c r="E17" s="27">
        <v>1367304</v>
      </c>
      <c r="F17" s="12">
        <f t="shared" si="0"/>
        <v>27346.080000000002</v>
      </c>
      <c r="G17" s="23" t="s">
        <v>4</v>
      </c>
      <c r="H17" s="2"/>
    </row>
    <row r="18" spans="1:8" x14ac:dyDescent="0.25">
      <c r="A18" s="2"/>
      <c r="B18" s="47" t="s">
        <v>152</v>
      </c>
      <c r="C18" s="41">
        <v>2016</v>
      </c>
      <c r="D18" s="28">
        <v>20</v>
      </c>
      <c r="E18" s="27">
        <v>879492.69</v>
      </c>
      <c r="F18" s="12">
        <f t="shared" si="0"/>
        <v>43974.6345</v>
      </c>
      <c r="G18" s="23" t="s">
        <v>4</v>
      </c>
      <c r="H18" s="2"/>
    </row>
    <row r="19" spans="1:8" x14ac:dyDescent="0.25">
      <c r="A19" s="2"/>
      <c r="B19" s="47" t="s">
        <v>153</v>
      </c>
      <c r="C19" s="41">
        <v>2016</v>
      </c>
      <c r="D19" s="28">
        <v>10</v>
      </c>
      <c r="E19" s="27">
        <v>158124.59</v>
      </c>
      <c r="F19" s="12">
        <f t="shared" si="0"/>
        <v>15812.458999999999</v>
      </c>
      <c r="G19" s="23" t="s">
        <v>4</v>
      </c>
      <c r="H19" s="2"/>
    </row>
    <row r="20" spans="1:8" ht="26.25" x14ac:dyDescent="0.25">
      <c r="A20" s="2"/>
      <c r="B20" s="47" t="s">
        <v>154</v>
      </c>
      <c r="C20" s="41">
        <v>2016</v>
      </c>
      <c r="D20" s="28">
        <v>20</v>
      </c>
      <c r="E20" s="27">
        <v>69663</v>
      </c>
      <c r="F20" s="12">
        <f t="shared" si="0"/>
        <v>3483.15</v>
      </c>
      <c r="G20" s="23" t="s">
        <v>4</v>
      </c>
      <c r="H20" s="2"/>
    </row>
    <row r="21" spans="1:8" ht="26.25" x14ac:dyDescent="0.25">
      <c r="A21" s="2"/>
      <c r="B21" s="47" t="s">
        <v>155</v>
      </c>
      <c r="C21" s="41">
        <v>2016</v>
      </c>
      <c r="D21" s="28">
        <v>20</v>
      </c>
      <c r="E21" s="27">
        <v>107310</v>
      </c>
      <c r="F21" s="12">
        <f t="shared" si="0"/>
        <v>5365.5</v>
      </c>
      <c r="G21" s="23" t="s">
        <v>4</v>
      </c>
      <c r="H21" s="2"/>
    </row>
    <row r="22" spans="1:8" ht="39" x14ac:dyDescent="0.25">
      <c r="A22" s="2"/>
      <c r="B22" s="47" t="s">
        <v>156</v>
      </c>
      <c r="C22" s="41">
        <v>2016</v>
      </c>
      <c r="D22" s="28">
        <v>20</v>
      </c>
      <c r="E22" s="27">
        <v>1090089.46</v>
      </c>
      <c r="F22" s="12">
        <f t="shared" si="0"/>
        <v>54504.472999999998</v>
      </c>
      <c r="G22" s="23" t="s">
        <v>4</v>
      </c>
      <c r="H22" s="2"/>
    </row>
    <row r="23" spans="1:8" x14ac:dyDescent="0.25">
      <c r="A23" s="2"/>
      <c r="B23" s="47" t="s">
        <v>157</v>
      </c>
      <c r="C23" s="41">
        <v>2016</v>
      </c>
      <c r="D23" s="28">
        <v>50</v>
      </c>
      <c r="E23" s="27">
        <v>1228042</v>
      </c>
      <c r="F23" s="12">
        <f t="shared" si="0"/>
        <v>24560.84</v>
      </c>
      <c r="G23" s="23" t="s">
        <v>4</v>
      </c>
      <c r="H23" s="2"/>
    </row>
    <row r="24" spans="1:8" x14ac:dyDescent="0.25">
      <c r="A24" s="2"/>
      <c r="B24" s="47" t="s">
        <v>158</v>
      </c>
      <c r="C24" s="41">
        <v>2016</v>
      </c>
      <c r="D24" s="28">
        <v>20</v>
      </c>
      <c r="E24" s="27">
        <v>62442</v>
      </c>
      <c r="F24" s="12">
        <f t="shared" si="0"/>
        <v>3122.1</v>
      </c>
      <c r="G24" s="23" t="s">
        <v>4</v>
      </c>
      <c r="H24" s="2"/>
    </row>
    <row r="25" spans="1:8" x14ac:dyDescent="0.25">
      <c r="A25" s="2"/>
      <c r="B25" s="47" t="s">
        <v>159</v>
      </c>
      <c r="C25" s="41">
        <v>2016</v>
      </c>
      <c r="D25" s="28">
        <v>20</v>
      </c>
      <c r="E25" s="27">
        <v>48141</v>
      </c>
      <c r="F25" s="12">
        <f t="shared" si="0"/>
        <v>2407.0500000000002</v>
      </c>
      <c r="G25" s="23" t="s">
        <v>4</v>
      </c>
      <c r="H25" s="2"/>
    </row>
    <row r="26" spans="1:8" x14ac:dyDescent="0.25">
      <c r="A26" s="2"/>
      <c r="B26" s="47" t="s">
        <v>160</v>
      </c>
      <c r="C26" s="41">
        <v>2016</v>
      </c>
      <c r="D26" s="28">
        <v>20</v>
      </c>
      <c r="E26" s="27">
        <v>72242</v>
      </c>
      <c r="F26" s="12">
        <f t="shared" si="0"/>
        <v>3612.1</v>
      </c>
      <c r="G26" s="23" t="s">
        <v>4</v>
      </c>
      <c r="H26" s="2"/>
    </row>
    <row r="27" spans="1:8" x14ac:dyDescent="0.25">
      <c r="A27" s="2"/>
      <c r="B27" s="47" t="s">
        <v>161</v>
      </c>
      <c r="C27" s="41">
        <v>2016</v>
      </c>
      <c r="D27" s="28">
        <v>10</v>
      </c>
      <c r="E27" s="27">
        <v>322797.81</v>
      </c>
      <c r="F27" s="12">
        <f t="shared" si="0"/>
        <v>32279.780999999999</v>
      </c>
      <c r="G27" s="23" t="s">
        <v>4</v>
      </c>
      <c r="H27" s="2"/>
    </row>
    <row r="28" spans="1:8" x14ac:dyDescent="0.25">
      <c r="A28" s="2"/>
      <c r="B28" s="47" t="s">
        <v>162</v>
      </c>
      <c r="C28" s="41">
        <v>2016</v>
      </c>
      <c r="D28" s="28">
        <v>20</v>
      </c>
      <c r="E28" s="27">
        <v>144935</v>
      </c>
      <c r="F28" s="12">
        <f t="shared" si="0"/>
        <v>7246.75</v>
      </c>
      <c r="G28" s="23" t="s">
        <v>4</v>
      </c>
      <c r="H28" s="2"/>
    </row>
    <row r="29" spans="1:8" x14ac:dyDescent="0.25">
      <c r="A29" s="2"/>
      <c r="B29" s="47" t="s">
        <v>163</v>
      </c>
      <c r="C29" s="41">
        <v>2016</v>
      </c>
      <c r="D29" s="28">
        <v>20</v>
      </c>
      <c r="E29" s="27">
        <v>22709</v>
      </c>
      <c r="F29" s="12">
        <f t="shared" si="0"/>
        <v>1135.45</v>
      </c>
      <c r="G29" s="23" t="s">
        <v>4</v>
      </c>
      <c r="H29" s="2"/>
    </row>
    <row r="30" spans="1:8" ht="26.25" x14ac:dyDescent="0.25">
      <c r="A30" s="2"/>
      <c r="B30" s="47" t="s">
        <v>164</v>
      </c>
      <c r="C30" s="41">
        <v>2016</v>
      </c>
      <c r="D30" s="28">
        <v>20</v>
      </c>
      <c r="E30" s="27">
        <v>8962</v>
      </c>
      <c r="F30" s="12">
        <f t="shared" si="0"/>
        <v>448.1</v>
      </c>
      <c r="G30" s="23" t="s">
        <v>4</v>
      </c>
      <c r="H30" s="2"/>
    </row>
    <row r="31" spans="1:8" x14ac:dyDescent="0.25">
      <c r="A31" s="2"/>
      <c r="B31" s="47" t="s">
        <v>165</v>
      </c>
      <c r="C31" s="41">
        <v>2016</v>
      </c>
      <c r="D31" s="28">
        <v>75</v>
      </c>
      <c r="E31" s="27">
        <v>74538</v>
      </c>
      <c r="F31" s="12">
        <f t="shared" si="0"/>
        <v>993.84</v>
      </c>
      <c r="G31" s="23" t="s">
        <v>4</v>
      </c>
      <c r="H31" s="2"/>
    </row>
    <row r="32" spans="1:8" x14ac:dyDescent="0.25">
      <c r="A32" s="2"/>
      <c r="B32" s="91" t="s">
        <v>76</v>
      </c>
      <c r="C32" s="92"/>
      <c r="D32" s="92"/>
      <c r="E32" s="93"/>
      <c r="F32" s="21">
        <f>SUM(F10:F31)</f>
        <v>557124.67606666649</v>
      </c>
      <c r="G32" s="22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2017-09-29T11:27:23Z</dcterms:modified>
</cp:coreProperties>
</file>