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42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3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<sst xmlns="http://schemas.openxmlformats.org/spreadsheetml/2006/main" count="397" uniqueCount="203">
  <si>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</si>
  <si>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</si>
  <si>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</si>
  <si>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</si>
  <si>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</si>
  <si>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</si>
  <si>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</si>
  <si>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</si>
  <si>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</si>
  <si>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</si>
  <si>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</si>
  <si>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</si>
  <si>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</si>
  <si>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</si>
  <si>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</si>
  <si>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</si>
  <si>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</si>
  <si>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</si>
  <si>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</si>
  <si>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</si>
  <si>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</si>
  <si>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</si>
  <si>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</si>
  <si>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</si>
  <si>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</si>
  <si>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</si>
  <si>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</si>
  <si>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</si>
  <si>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</si>
  <si>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</si>
  <si>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</si>
  <si>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</si>
  <si>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</si>
  <si>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</si>
  <si>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</si>
  <si>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</si>
  <si>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</si>
  <si>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</si>
  <si>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</si>
  <si>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</si>
  <si>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</si>
  <si>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</si>
  <si>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</si>
  <si>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</si>
  <si>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</si>
  <si>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</si>
  <si>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</si>
  <si>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</si>
  <si>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</si>
  <si>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</si>
  <si>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</si>
  <si>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</si>
  <si>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</si>
  <si>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</si>
  <si>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</si>
  <si>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</si>
  <si>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</si>
  <si>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</si>
  <si>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</si>
  <si>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</si>
  <si>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</si>
  <si>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</si>
  <si>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</si>
  <si>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</si>
  <si>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</si>
  <si>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</si>
  <si>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</si>
  <si>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</si>
  <si>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</si>
  <si>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</si>
  <si>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</si>
  <si>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</si>
  <si>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</si>
  <si>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</si>
  <si>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</si>
  <si>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</si>
  <si>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</si>
  <si>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</si>
  <si>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</si>
  <si>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</si>
  <si>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</si>
  <si>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</si>
  <si>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</si>
  <si>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</si>
  <si>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</si>
  <si>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</si>
  <si>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</si>
  <si>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</si>
  <si>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</si>
  <si>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</si>
  <si>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</si>
  <si>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</si>
  <si>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</si>
  <si>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</si>
  <si>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</si>
  <si>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</si>
  <si>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</si>
  <si>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</si>
  <si>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</si>
  <si>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</si>
  <si>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</si>
  <si>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</si>
  <si>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</si>
  <si>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</si>
  <si>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</si>
  <si>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</si>
  <si>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</si>
  <si>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</si>
  <si>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</si>
  <si>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</si>
  <si>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</si>
  <si>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</si>
  <si>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</si>
  <si>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</si>
  <si>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</si>
  <si>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</si>
  <si>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</si>
  <si>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</si>
  <si>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</si>
  <si>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</si>
  <si>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</si>
  <si>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</si>
  <si>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</si>
  <si>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</si>
  <si>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</si>
  <si>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</si>
  <si>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</si>
  <si>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</si>
  <si>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</si>
  <si>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</si>
  <si>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</si>
  <si>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</si>
  <si>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</si>
  <si>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</si>
  <si>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</si>
  <si>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</si>
  <si>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</si>
  <si>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</si>
  <si>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</si>
  <si>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</si>
  <si>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</si>
  <si>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</si>
  <si>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</si>
  <si>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</si>
  <si>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</si>
  <si>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</si>
  <si>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Stik</t>
  </si>
  <si>
    <t>Ledningsnet ≤ Ø 200 mm</t>
  </si>
  <si>
    <t>Ø 200 mm &lt; Ledningsnet ≤ Ø 500 mm</t>
  </si>
  <si>
    <t>Ø 1200 mm &lt; Ledningsnet ≤ Ø 1600 mm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</si>
  <si>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</si>
  <si>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</si>
  <si>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</si>
  <si>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</si>
  <si>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Fornyelsesplan</t>
  </si>
  <si>
    <t>Tv-inspektion</t>
  </si>
  <si>
    <t>LAR-refusion 2016</t>
  </si>
  <si>
    <t>Brønde</t>
  </si>
  <si>
    <t>Udskillelse fra kommunen</t>
  </si>
  <si>
    <t>Masterplan for regn- og spildevand</t>
  </si>
  <si>
    <t>Jordbassin Klasse A</t>
  </si>
  <si>
    <t>Indløb-/udløbsarrangement</t>
  </si>
  <si>
    <t>Forsinkelsesbassiner, lukkede med automatisk rensning og SRO Miljøklasse A (større end 10.000 m3) - Konstruktioner</t>
  </si>
  <si>
    <t>Rådnetanke, slam, Mek/EL</t>
  </si>
  <si>
    <t>Indløb med riste, Mek/EL</t>
  </si>
  <si>
    <t>Beluftningstanke, Mek/EL</t>
  </si>
  <si>
    <t>Efterklaringstanke, Mek/El</t>
  </si>
  <si>
    <t>Slutafvanding, slam - højteknologisk (centrifuger), Mek/El</t>
  </si>
  <si>
    <t>Tag, tagrender på mandskabsbygning</t>
  </si>
  <si>
    <t>Frekvensomformer</t>
  </si>
  <si>
    <t>VVS anlæg</t>
  </si>
  <si>
    <t>Buffertank</t>
  </si>
  <si>
    <t>Trykluftsanlæg</t>
  </si>
  <si>
    <t>Pumpestationer m. overbygning (&lt; 20 m2), Mek/EL</t>
  </si>
  <si>
    <t>Diverse anlæg</t>
  </si>
  <si>
    <t>Køretøjer, små lastvogne (&lt; 3.500 kg.)</t>
  </si>
  <si>
    <t>Software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</si>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</sst>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192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2197929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2495000</v>
      </c>
      <c r="H10" s="23" t="s">
        <v>4</v>
      </c>
      <c r="I10" s="2"/>
    </row>
    <row r="11" spans="1:9" x14ac:dyDescent="0.25">
      <c r="A11" s="2"/>
      <c r="B11" s="96" t="s">
        <v>193</v>
      </c>
      <c r="C11" s="97"/>
      <c r="D11" s="97"/>
      <c r="E11" s="97"/>
      <c r="F11" s="98"/>
      <c r="G11" s="21">
        <f>G9-G10</f>
        <v>-297071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10809924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12000000</v>
      </c>
      <c r="H16" s="23" t="s">
        <v>4</v>
      </c>
      <c r="I16" s="2"/>
    </row>
    <row r="17" spans="1:9" x14ac:dyDescent="0.25">
      <c r="A17" s="2"/>
      <c r="B17" s="96" t="s">
        <v>194</v>
      </c>
      <c r="C17" s="97"/>
      <c r="D17" s="97"/>
      <c r="E17" s="97"/>
      <c r="F17" s="98"/>
      <c r="G17" s="21">
        <f>G15-G16</f>
        <v>-1190076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61893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25000</v>
      </c>
      <c r="H22" s="23" t="s">
        <v>4</v>
      </c>
      <c r="I22" s="2"/>
    </row>
    <row r="23" spans="1:9" x14ac:dyDescent="0.25">
      <c r="A23" s="2"/>
      <c r="B23" s="96" t="s">
        <v>195</v>
      </c>
      <c r="C23" s="97"/>
      <c r="D23" s="97"/>
      <c r="E23" s="97"/>
      <c r="F23" s="98"/>
      <c r="G23" s="21">
        <f>G21-G22</f>
        <v>36893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2016'!F43</f>
        <v>1443673.5933333335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1036752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406921.5933333335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111059383.75954936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52873945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8056643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2146522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1841759.8399999999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64918869.840000004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1532312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38100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1570412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-18421188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-43640606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-1114664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-63176458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3312823.8400000036</v>
      </c>
      <c r="F28" s="38" t="s">
        <v>4</v>
      </c>
      <c r="G28" s="1">
        <f>IF(E28&lt;0,0,-E28)</f>
        <v>-3312823.8400000036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89530196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3410367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92940563</v>
      </c>
      <c r="F35" s="38" t="s">
        <v>4</v>
      </c>
      <c r="G35" s="18">
        <f>-E35</f>
        <v>-92940563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14805996.919549361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190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202</v>
      </c>
      <c r="C16" s="90"/>
      <c r="D16" s="90"/>
      <c r="E16" s="91"/>
      <c r="F16" s="113" t="s">
        <v>186</v>
      </c>
      <c r="G16" s="113"/>
      <c r="H16" s="2"/>
    </row>
    <row r="17" spans="1:8" x14ac:dyDescent="0.25">
      <c r="A17" s="2"/>
      <c r="B17" s="86" t="s">
        <v>198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188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197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118347665.73607545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2418920.7904427797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-360354.4945495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200</v>
      </c>
      <c r="C12" s="49"/>
      <c r="D12" s="50"/>
      <c r="E12" s="12">
        <f>'Fane 5. Individuelt eff.krav'!G10</f>
        <v>-3145055.4422195638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2009739.4764878617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2295148.0813944568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2140758.2238949849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191</v>
      </c>
      <c r="C22" s="94"/>
      <c r="D22" s="95"/>
      <c r="E22" s="18">
        <f>SUM(E9,E11:E17,E19)-SUM(E20:E21)</f>
        <v>112416088.97050479</v>
      </c>
      <c r="F22" s="19" t="s">
        <v>4</v>
      </c>
      <c r="G22" s="18">
        <f>E22</f>
        <v>112416088.97050479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-297071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-1190076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36893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406921.5933333335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-1043332.4066666665</v>
      </c>
      <c r="F31" s="19" t="s">
        <v>4</v>
      </c>
      <c r="G31" s="18">
        <f>E31</f>
        <v>-1043332.4066666665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14805996.919549361</v>
      </c>
      <c r="F33" s="19" t="s">
        <v>4</v>
      </c>
      <c r="G33" s="18">
        <f>E33</f>
        <v>14805996.919549361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126178753.48338749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112416088.97050479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2094591.2060714122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1967281.5569838339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2245042.4795062197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2138068.1420389214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191</v>
      </c>
      <c r="C14" s="94"/>
      <c r="D14" s="95"/>
      <c r="E14" s="18">
        <f>$E$9+$E$11-$E$12-$E$13</f>
        <v>110000259.90594347</v>
      </c>
      <c r="F14" s="19" t="s">
        <v>4</v>
      </c>
      <c r="G14" s="18">
        <f>E14</f>
        <v>110000259.90594347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110000259.90594347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34257024.709994838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81671720.235637829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2418920.7904427797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118347665.73607545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178</v>
      </c>
      <c r="C11" s="106"/>
      <c r="D11" s="106"/>
      <c r="E11" s="56">
        <v>233838.02599999998</v>
      </c>
      <c r="F11" s="23" t="s">
        <v>4</v>
      </c>
      <c r="G11" s="27">
        <v>230011</v>
      </c>
      <c r="H11" s="23" t="s">
        <v>4</v>
      </c>
      <c r="I11" s="2"/>
    </row>
    <row r="12" spans="1:9" x14ac:dyDescent="0.25">
      <c r="A12" s="2"/>
      <c r="B12" s="105" t="s">
        <v>179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180</v>
      </c>
      <c r="C13" s="106"/>
      <c r="D13" s="106"/>
      <c r="E13" s="56">
        <v>32399.4126</v>
      </c>
      <c r="F13" s="23" t="s">
        <v>4</v>
      </c>
      <c r="G13" s="27">
        <v>62494</v>
      </c>
      <c r="H13" s="23" t="s">
        <v>4</v>
      </c>
      <c r="I13" s="2"/>
    </row>
    <row r="14" spans="1:9" x14ac:dyDescent="0.25">
      <c r="A14" s="2"/>
      <c r="B14" s="105" t="s">
        <v>181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182</v>
      </c>
      <c r="C15" s="106"/>
      <c r="D15" s="106"/>
      <c r="E15" s="56">
        <v>2122348.3128</v>
      </c>
      <c r="F15" s="23" t="s">
        <v>4</v>
      </c>
      <c r="G15" s="27">
        <v>1741924</v>
      </c>
      <c r="H15" s="23" t="s">
        <v>4</v>
      </c>
      <c r="I15" s="2"/>
    </row>
    <row r="16" spans="1:9" x14ac:dyDescent="0.25">
      <c r="A16" s="2"/>
      <c r="B16" s="105" t="s">
        <v>183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184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-354156.75139999995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-360354.4945495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115928744.94563267</v>
      </c>
      <c r="H9" s="23" t="s">
        <v>4</v>
      </c>
      <c r="I9" s="2"/>
    </row>
    <row r="10" spans="1:9" x14ac:dyDescent="0.25">
      <c r="A10" s="2"/>
      <c r="B10" s="51" t="s">
        <v>200</v>
      </c>
      <c r="C10" s="49"/>
      <c r="D10" s="49"/>
      <c r="E10" s="49"/>
      <c r="F10" s="50"/>
      <c r="G10" s="12">
        <v>-3145055.4422195638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2295148.0813944568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34257024.709994838</v>
      </c>
      <c r="H9" s="23" t="s">
        <v>4</v>
      </c>
      <c r="I9" s="2"/>
    </row>
    <row r="10" spans="1:9" x14ac:dyDescent="0.25">
      <c r="A10" s="2"/>
      <c r="B10" s="52" t="s">
        <v>199</v>
      </c>
      <c r="C10" s="53"/>
      <c r="D10" s="53"/>
      <c r="E10" s="53"/>
      <c r="F10" s="54"/>
      <c r="G10" s="12">
        <v>-685140.49419989681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683187.84379142721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81671720.235637829</v>
      </c>
      <c r="H13" s="23" t="s">
        <v>4</v>
      </c>
      <c r="I13" s="2"/>
    </row>
    <row r="14" spans="1:9" x14ac:dyDescent="0.25">
      <c r="A14" s="2"/>
      <c r="B14" s="51" t="s">
        <v>201</v>
      </c>
      <c r="C14" s="49"/>
      <c r="D14" s="49"/>
      <c r="E14" s="49"/>
      <c r="F14" s="50"/>
      <c r="G14" s="12">
        <v>-739426.33352604043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1457570.3801035576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2140758.2238949849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-10542000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-10542000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923379</v>
      </c>
      <c r="F10" s="12">
        <f>E10/D10</f>
        <v>12311.72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3452268</v>
      </c>
      <c r="F11" s="12">
        <f t="shared" ref="F11:F42" si="0">E11/D11</f>
        <v>46030.239999999998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471425</v>
      </c>
      <c r="F12" s="12">
        <f t="shared" si="0"/>
        <v>6285.666666666667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4501564</v>
      </c>
      <c r="F13" s="12">
        <f t="shared" si="0"/>
        <v>60020.853333333333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30</v>
      </c>
      <c r="E14" s="27">
        <v>994700</v>
      </c>
      <c r="F14" s="12">
        <f t="shared" si="0"/>
        <v>33156.666666666664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1252345</v>
      </c>
      <c r="F15" s="12">
        <f t="shared" si="0"/>
        <v>25046.9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350756</v>
      </c>
      <c r="F16" s="12">
        <f t="shared" si="0"/>
        <v>17537.8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10550</v>
      </c>
      <c r="F17" s="12">
        <f t="shared" si="0"/>
        <v>1055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1871617</v>
      </c>
      <c r="F18" s="12">
        <f t="shared" si="0"/>
        <v>24954.893333333333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20</v>
      </c>
      <c r="E19" s="27">
        <v>1366324</v>
      </c>
      <c r="F19" s="12">
        <f t="shared" si="0"/>
        <v>68316.2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925708</v>
      </c>
      <c r="F20" s="12">
        <f t="shared" si="0"/>
        <v>12342.773333333333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570385</v>
      </c>
      <c r="F21" s="12">
        <f t="shared" si="0"/>
        <v>7605.1333333333332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20</v>
      </c>
      <c r="E22" s="27">
        <v>322689</v>
      </c>
      <c r="F22" s="12">
        <f t="shared" si="0"/>
        <v>16134.45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1363101</v>
      </c>
      <c r="F23" s="12">
        <f t="shared" si="0"/>
        <v>18174.68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50</v>
      </c>
      <c r="E24" s="27">
        <v>800280</v>
      </c>
      <c r="F24" s="12">
        <f t="shared" si="0"/>
        <v>16005.6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75</v>
      </c>
      <c r="E25" s="27">
        <v>3843518</v>
      </c>
      <c r="F25" s="12">
        <f t="shared" si="0"/>
        <v>51246.906666666669</v>
      </c>
      <c r="G25" s="23" t="s">
        <v>4</v>
      </c>
      <c r="H25" s="2"/>
    </row>
    <row r="26" spans="1:8" ht="39" x14ac:dyDescent="0.25">
      <c r="A26" s="2"/>
      <c r="B26" s="47" t="s">
        <v>162</v>
      </c>
      <c r="C26" s="41">
        <v>2016</v>
      </c>
      <c r="D26" s="28">
        <v>75</v>
      </c>
      <c r="E26" s="27">
        <v>2331972</v>
      </c>
      <c r="F26" s="12">
        <f t="shared" si="0"/>
        <v>31092.959999999999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20</v>
      </c>
      <c r="E27" s="27">
        <v>1198648</v>
      </c>
      <c r="F27" s="12">
        <f t="shared" si="0"/>
        <v>59932.4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20</v>
      </c>
      <c r="E28" s="27">
        <v>529086</v>
      </c>
      <c r="F28" s="12">
        <f t="shared" si="0"/>
        <v>26454.3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20</v>
      </c>
      <c r="E29" s="27">
        <v>146889</v>
      </c>
      <c r="F29" s="12">
        <f t="shared" si="0"/>
        <v>7344.45</v>
      </c>
      <c r="G29" s="23" t="s">
        <v>4</v>
      </c>
      <c r="H29" s="2"/>
    </row>
    <row r="30" spans="1:8" x14ac:dyDescent="0.25">
      <c r="A30" s="2"/>
      <c r="B30" s="47" t="s">
        <v>165</v>
      </c>
      <c r="C30" s="41">
        <v>2016</v>
      </c>
      <c r="D30" s="28">
        <v>20</v>
      </c>
      <c r="E30" s="27">
        <v>117145</v>
      </c>
      <c r="F30" s="12">
        <f t="shared" si="0"/>
        <v>5857.25</v>
      </c>
      <c r="G30" s="23" t="s">
        <v>4</v>
      </c>
      <c r="H30" s="2"/>
    </row>
    <row r="31" spans="1:8" x14ac:dyDescent="0.25">
      <c r="A31" s="2"/>
      <c r="B31" s="47" t="s">
        <v>165</v>
      </c>
      <c r="C31" s="41">
        <v>2016</v>
      </c>
      <c r="D31" s="28">
        <v>20</v>
      </c>
      <c r="E31" s="27">
        <v>65278</v>
      </c>
      <c r="F31" s="12">
        <f t="shared" si="0"/>
        <v>3263.9</v>
      </c>
      <c r="G31" s="23" t="s">
        <v>4</v>
      </c>
      <c r="H31" s="2"/>
    </row>
    <row r="32" spans="1:8" x14ac:dyDescent="0.25">
      <c r="A32" s="2"/>
      <c r="B32" s="47" t="s">
        <v>166</v>
      </c>
      <c r="C32" s="41">
        <v>2016</v>
      </c>
      <c r="D32" s="28">
        <v>20</v>
      </c>
      <c r="E32" s="27">
        <v>262921</v>
      </c>
      <c r="F32" s="12">
        <f t="shared" si="0"/>
        <v>13146.05</v>
      </c>
      <c r="G32" s="23" t="s">
        <v>4</v>
      </c>
      <c r="H32" s="2"/>
    </row>
    <row r="33" spans="1:8" ht="26.25" x14ac:dyDescent="0.25">
      <c r="A33" s="2"/>
      <c r="B33" s="47" t="s">
        <v>167</v>
      </c>
      <c r="C33" s="41">
        <v>2016</v>
      </c>
      <c r="D33" s="28">
        <v>20</v>
      </c>
      <c r="E33" s="27">
        <v>4631884</v>
      </c>
      <c r="F33" s="12">
        <f t="shared" si="0"/>
        <v>231594.2</v>
      </c>
      <c r="G33" s="23" t="s">
        <v>4</v>
      </c>
      <c r="H33" s="2"/>
    </row>
    <row r="34" spans="1:8" x14ac:dyDescent="0.25">
      <c r="A34" s="2"/>
      <c r="B34" s="47" t="s">
        <v>168</v>
      </c>
      <c r="C34" s="41">
        <v>2016</v>
      </c>
      <c r="D34" s="28">
        <v>25</v>
      </c>
      <c r="E34" s="27">
        <v>218007</v>
      </c>
      <c r="F34" s="12">
        <f t="shared" si="0"/>
        <v>8720.2800000000007</v>
      </c>
      <c r="G34" s="23" t="s">
        <v>4</v>
      </c>
      <c r="H34" s="2"/>
    </row>
    <row r="35" spans="1:8" x14ac:dyDescent="0.25">
      <c r="A35" s="2"/>
      <c r="B35" s="47" t="s">
        <v>169</v>
      </c>
      <c r="C35" s="41">
        <v>2016</v>
      </c>
      <c r="D35" s="28">
        <v>10</v>
      </c>
      <c r="E35" s="27">
        <v>221295</v>
      </c>
      <c r="F35" s="12">
        <f t="shared" si="0"/>
        <v>22129.5</v>
      </c>
      <c r="G35" s="23" t="s">
        <v>4</v>
      </c>
      <c r="H35" s="2"/>
    </row>
    <row r="36" spans="1:8" x14ac:dyDescent="0.25">
      <c r="A36" s="2"/>
      <c r="B36" s="47" t="s">
        <v>170</v>
      </c>
      <c r="C36" s="41">
        <v>2016</v>
      </c>
      <c r="D36" s="28">
        <v>25</v>
      </c>
      <c r="E36" s="27">
        <v>8759218</v>
      </c>
      <c r="F36" s="12">
        <f t="shared" si="0"/>
        <v>350368.72</v>
      </c>
      <c r="G36" s="23" t="s">
        <v>4</v>
      </c>
      <c r="H36" s="2"/>
    </row>
    <row r="37" spans="1:8" x14ac:dyDescent="0.25">
      <c r="A37" s="2"/>
      <c r="B37" s="47" t="s">
        <v>171</v>
      </c>
      <c r="C37" s="41">
        <v>2016</v>
      </c>
      <c r="D37" s="28">
        <v>10</v>
      </c>
      <c r="E37" s="27">
        <v>1233544</v>
      </c>
      <c r="F37" s="12">
        <f t="shared" si="0"/>
        <v>123354.4</v>
      </c>
      <c r="G37" s="23" t="s">
        <v>4</v>
      </c>
      <c r="H37" s="2"/>
    </row>
    <row r="38" spans="1:8" x14ac:dyDescent="0.25">
      <c r="A38" s="2"/>
      <c r="B38" s="47" t="s">
        <v>172</v>
      </c>
      <c r="C38" s="41">
        <v>2016</v>
      </c>
      <c r="D38" s="28">
        <v>20</v>
      </c>
      <c r="E38" s="27">
        <v>26450</v>
      </c>
      <c r="F38" s="12">
        <f t="shared" si="0"/>
        <v>1322.5</v>
      </c>
      <c r="G38" s="23" t="s">
        <v>4</v>
      </c>
      <c r="H38" s="2"/>
    </row>
    <row r="39" spans="1:8" ht="26.25" x14ac:dyDescent="0.25">
      <c r="A39" s="2"/>
      <c r="B39" s="47" t="s">
        <v>173</v>
      </c>
      <c r="C39" s="41">
        <v>2016</v>
      </c>
      <c r="D39" s="28">
        <v>20</v>
      </c>
      <c r="E39" s="27">
        <v>34820</v>
      </c>
      <c r="F39" s="12">
        <f t="shared" si="0"/>
        <v>1741</v>
      </c>
      <c r="G39" s="23" t="s">
        <v>4</v>
      </c>
      <c r="H39" s="2"/>
    </row>
    <row r="40" spans="1:8" x14ac:dyDescent="0.25">
      <c r="A40" s="2"/>
      <c r="B40" s="47" t="s">
        <v>174</v>
      </c>
      <c r="C40" s="41">
        <v>2016</v>
      </c>
      <c r="D40" s="28">
        <v>10</v>
      </c>
      <c r="E40" s="27">
        <v>274418</v>
      </c>
      <c r="F40" s="12">
        <f t="shared" si="0"/>
        <v>27441.8</v>
      </c>
      <c r="G40" s="23" t="s">
        <v>4</v>
      </c>
      <c r="H40" s="2"/>
    </row>
    <row r="41" spans="1:8" x14ac:dyDescent="0.25">
      <c r="A41" s="2"/>
      <c r="B41" s="47" t="s">
        <v>175</v>
      </c>
      <c r="C41" s="41">
        <v>2016</v>
      </c>
      <c r="D41" s="28">
        <v>5</v>
      </c>
      <c r="E41" s="27">
        <v>397338</v>
      </c>
      <c r="F41" s="12">
        <f t="shared" si="0"/>
        <v>79467.600000000006</v>
      </c>
      <c r="G41" s="23" t="s">
        <v>4</v>
      </c>
      <c r="H41" s="2"/>
    </row>
    <row r="42" spans="1:8" x14ac:dyDescent="0.25">
      <c r="A42" s="2"/>
      <c r="B42" s="47" t="s">
        <v>176</v>
      </c>
      <c r="C42" s="41">
        <v>2016</v>
      </c>
      <c r="D42" s="28">
        <v>5</v>
      </c>
      <c r="E42" s="27">
        <v>171084</v>
      </c>
      <c r="F42" s="12">
        <f t="shared" si="0"/>
        <v>34216.800000000003</v>
      </c>
      <c r="G42" s="23" t="s">
        <v>4</v>
      </c>
      <c r="H42" s="2"/>
    </row>
    <row r="43" spans="1:8" x14ac:dyDescent="0.25">
      <c r="A43" s="2"/>
      <c r="B43" s="96" t="s">
        <v>76</v>
      </c>
      <c r="C43" s="97"/>
      <c r="D43" s="97"/>
      <c r="E43" s="98"/>
      <c r="F43" s="21">
        <f>SUM(F10:F42)</f>
        <v>1443673.5933333335</v>
      </c>
      <c r="G43" s="22" t="s">
        <v>4</v>
      </c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</sheetData>
  <sheetProtection password="DFE9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2017-09-29T11:32:02Z</dcterms:modified>
</cp:coreProperties>
</file>