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30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1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<sst xmlns="http://schemas.openxmlformats.org/spreadsheetml/2006/main" count="373" uniqueCount="185">
  <si>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</si>
  <si>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</si>
  <si>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</si>
  <si>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</si>
  <si>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</si>
  <si>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</si>
  <si>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</si>
  <si>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</si>
  <si>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</si>
  <si>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</si>
  <si>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</si>
  <si>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</si>
  <si>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</si>
  <si>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</si>
  <si>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</si>
  <si>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</si>
  <si>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</si>
  <si>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</si>
  <si>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</si>
  <si>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</si>
  <si>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</si>
  <si>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</si>
  <si>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</si>
  <si>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</si>
  <si>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</si>
  <si>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</si>
  <si>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</si>
  <si>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</si>
  <si>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</si>
  <si>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</si>
  <si>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</si>
  <si>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</si>
  <si>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</si>
  <si>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</si>
  <si>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</si>
  <si>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</si>
  <si>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</si>
  <si>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</si>
  <si>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</si>
  <si>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</si>
  <si>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</si>
  <si>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</si>
  <si>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</si>
  <si>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</si>
  <si>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</si>
  <si>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</si>
  <si>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</si>
  <si>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</si>
  <si>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</si>
  <si>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</si>
  <si>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</si>
  <si>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</si>
  <si>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</si>
  <si>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</si>
  <si>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</si>
  <si>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</si>
  <si>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</si>
  <si>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</si>
  <si>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</si>
  <si>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</si>
  <si>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</si>
  <si>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</si>
  <si>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</si>
  <si>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</si>
  <si>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</si>
  <si>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</si>
  <si>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</si>
  <si>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</si>
  <si>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</si>
  <si>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</si>
  <si>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</si>
  <si>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</si>
  <si>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</si>
  <si>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</si>
  <si>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</si>
  <si>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</si>
  <si>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</si>
  <si>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</si>
  <si>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</si>
  <si>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</si>
  <si>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</si>
  <si>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</si>
  <si>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</si>
  <si>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</si>
  <si>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</si>
  <si>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</si>
  <si>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</si>
  <si>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</si>
  <si>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</si>
  <si>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</si>
  <si>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</si>
  <si>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</si>
  <si>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</si>
  <si>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</si>
  <si>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</si>
  <si>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</si>
  <si>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</si>
  <si>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</si>
  <si>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</si>
  <si>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</si>
  <si>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</si>
  <si>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</si>
  <si>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</si>
  <si>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</si>
  <si>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</si>
  <si>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</si>
  <si>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</si>
  <si>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</si>
  <si>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</si>
  <si>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</si>
  <si>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</si>
  <si>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</si>
  <si>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</si>
  <si>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</si>
  <si>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</si>
  <si>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</si>
  <si>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</si>
  <si>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</si>
  <si>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</si>
  <si>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</si>
  <si>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</si>
  <si>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</si>
  <si>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</si>
  <si>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</si>
  <si>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</si>
  <si>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</si>
  <si>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</si>
  <si>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</si>
  <si>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</si>
  <si>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</si>
  <si>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</si>
  <si>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</si>
  <si>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</si>
  <si>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</si>
  <si>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</si>
  <si>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</si>
  <si>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</si>
  <si>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</si>
  <si>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</si>
  <si>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</si>
  <si>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</si>
  <si>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</si>
  <si>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</si>
  <si>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</si>
  <si>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</si>
  <si>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</si>
  <si>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Mek/EL</t>
  </si>
  <si>
    <t>Beluftningstanke, Konstruktioner</t>
  </si>
  <si>
    <t>Beluftningstanke, Mek/EL</t>
  </si>
  <si>
    <t>Beluftningstanke, SRO</t>
  </si>
  <si>
    <t>Mindre renseanlæg &lt; 5.000 PE uden mulighed for opdeling</t>
  </si>
  <si>
    <t>Efterklaringstanke, Konstruktioner</t>
  </si>
  <si>
    <t>Efterklaringstanke, Mek/El</t>
  </si>
  <si>
    <t>Efterklaringstanke, SRO</t>
  </si>
  <si>
    <t>Indløb med riste, Konstruktioner</t>
  </si>
  <si>
    <t>Indløb med riste,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</si>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</sst>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1977197.04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2705000</v>
      </c>
      <c r="H10" s="23" t="s">
        <v>4</v>
      </c>
      <c r="I10" s="2"/>
    </row>
    <row r="11" spans="1:9" x14ac:dyDescent="0.25">
      <c r="A11" s="2"/>
      <c r="B11" s="96" t="s">
        <v>175</v>
      </c>
      <c r="C11" s="97"/>
      <c r="D11" s="97"/>
      <c r="E11" s="97"/>
      <c r="F11" s="98"/>
      <c r="G11" s="21">
        <f>G9-G10</f>
        <v>-727802.96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611051.91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630000</v>
      </c>
      <c r="H16" s="23" t="s">
        <v>4</v>
      </c>
      <c r="I16" s="2"/>
    </row>
    <row r="17" spans="1:9" x14ac:dyDescent="0.25">
      <c r="A17" s="2"/>
      <c r="B17" s="96" t="s">
        <v>176</v>
      </c>
      <c r="C17" s="97"/>
      <c r="D17" s="97"/>
      <c r="E17" s="97"/>
      <c r="F17" s="98"/>
      <c r="G17" s="21">
        <f>G15-G16</f>
        <v>-18948.089999999967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177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178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2016'!F31</f>
        <v>121918.68091666665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66666.666666666672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55252.014249999978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24031863.169083007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4807743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628021.29135000007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100563.56936666672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225000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5761327.8607166661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-612840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-3330091.86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-374066.59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-4316998.45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1444329.4107166659</v>
      </c>
      <c r="F28" s="38" t="s">
        <v>4</v>
      </c>
      <c r="G28" s="1">
        <f>IF(E28&lt;0,0,-E28)</f>
        <v>-1444329.4107166659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25465188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499519.39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25964707.390000001</v>
      </c>
      <c r="F35" s="38" t="s">
        <v>4</v>
      </c>
      <c r="G35" s="18">
        <f>-E35</f>
        <v>-25964707.390000001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-3377173.6316336617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171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172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167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184</v>
      </c>
      <c r="C16" s="90"/>
      <c r="D16" s="90"/>
      <c r="E16" s="91"/>
      <c r="F16" s="113" t="s">
        <v>168</v>
      </c>
      <c r="G16" s="113"/>
      <c r="H16" s="2"/>
    </row>
    <row r="17" spans="1:8" x14ac:dyDescent="0.25">
      <c r="A17" s="2"/>
      <c r="B17" s="86" t="s">
        <v>180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169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170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26093360.315628067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2407320.0042845197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-419142.24223300006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182</v>
      </c>
      <c r="C12" s="49"/>
      <c r="D12" s="50"/>
      <c r="E12" s="12">
        <f>'Fane 5. Individuelt eff.krav'!G10</f>
        <v>-397220.86119553837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167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442347.45121349179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457759.88823195419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173</v>
      </c>
      <c r="C22" s="94"/>
      <c r="D22" s="95"/>
      <c r="E22" s="18">
        <f>SUM(E9,E11:E17,E19)-SUM(E20:E21)</f>
        <v>25261584.775181063</v>
      </c>
      <c r="F22" s="19" t="s">
        <v>4</v>
      </c>
      <c r="G22" s="18">
        <f>E22</f>
        <v>25261584.775181063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-727802.96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-18948.089999999967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55252.014249999978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-691499.03574999992</v>
      </c>
      <c r="F31" s="19" t="s">
        <v>4</v>
      </c>
      <c r="G31" s="18">
        <f>E31</f>
        <v>-691499.03574999992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-3377173.6316336617</v>
      </c>
      <c r="F33" s="19" t="s">
        <v>4</v>
      </c>
      <c r="G33" s="18">
        <f>E33</f>
        <v>-3377173.6316336617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21192912.107797399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25261584.775181063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2022970.8728874214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442077.73356566863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456746.44676088606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173</v>
      </c>
      <c r="C14" s="94"/>
      <c r="D14" s="95"/>
      <c r="E14" s="18">
        <f>$E$9+$E$11-$E$12-$E$13</f>
        <v>25246916.061985847</v>
      </c>
      <c r="F14" s="19" t="s">
        <v>4</v>
      </c>
      <c r="G14" s="18">
        <f>E14</f>
        <v>25246916.061985847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25246916.061985847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16714624.566820236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6971415.744523311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2407320.0042845197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26093360.315628067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159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160</v>
      </c>
      <c r="C11" s="106"/>
      <c r="D11" s="106"/>
      <c r="E11" s="56">
        <v>142808.2586</v>
      </c>
      <c r="F11" s="23" t="s">
        <v>4</v>
      </c>
      <c r="G11" s="27">
        <v>123368.35</v>
      </c>
      <c r="H11" s="23" t="s">
        <v>4</v>
      </c>
      <c r="I11" s="2"/>
    </row>
    <row r="12" spans="1:9" x14ac:dyDescent="0.25">
      <c r="A12" s="2"/>
      <c r="B12" s="105" t="s">
        <v>161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162</v>
      </c>
      <c r="C13" s="106"/>
      <c r="D13" s="106"/>
      <c r="E13" s="56">
        <v>32399.4126</v>
      </c>
      <c r="F13" s="23" t="s">
        <v>4</v>
      </c>
      <c r="G13" s="27">
        <v>49001.69</v>
      </c>
      <c r="H13" s="23" t="s">
        <v>4</v>
      </c>
      <c r="I13" s="2"/>
    </row>
    <row r="14" spans="1:9" x14ac:dyDescent="0.25">
      <c r="A14" s="2"/>
      <c r="B14" s="105" t="s">
        <v>163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164</v>
      </c>
      <c r="C15" s="106"/>
      <c r="D15" s="106"/>
      <c r="E15" s="56">
        <v>2201922.7763999999</v>
      </c>
      <c r="F15" s="23" t="s">
        <v>4</v>
      </c>
      <c r="G15" s="27">
        <v>1792827</v>
      </c>
      <c r="H15" s="23" t="s">
        <v>4</v>
      </c>
      <c r="I15" s="2"/>
    </row>
    <row r="16" spans="1:9" x14ac:dyDescent="0.25">
      <c r="A16" s="2"/>
      <c r="B16" s="105" t="s">
        <v>165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166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-411933.40760000004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-419142.24223300006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23686040.311343547</v>
      </c>
      <c r="H9" s="23" t="s">
        <v>4</v>
      </c>
      <c r="I9" s="2"/>
    </row>
    <row r="10" spans="1:9" x14ac:dyDescent="0.25">
      <c r="A10" s="2"/>
      <c r="B10" s="51" t="s">
        <v>182</v>
      </c>
      <c r="C10" s="49"/>
      <c r="D10" s="49"/>
      <c r="E10" s="49"/>
      <c r="F10" s="50"/>
      <c r="G10" s="12">
        <v>-397220.86119553837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16714624.566820236</v>
      </c>
      <c r="H9" s="23" t="s">
        <v>4</v>
      </c>
      <c r="I9" s="2"/>
    </row>
    <row r="10" spans="1:9" x14ac:dyDescent="0.25">
      <c r="A10" s="2"/>
      <c r="B10" s="52" t="s">
        <v>181</v>
      </c>
      <c r="C10" s="53"/>
      <c r="D10" s="53"/>
      <c r="E10" s="53"/>
      <c r="F10" s="54"/>
      <c r="G10" s="12">
        <v>-334292.49133640475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333339.75773609598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6971415.744523311</v>
      </c>
      <c r="H13" s="23" t="s">
        <v>4</v>
      </c>
      <c r="I13" s="2"/>
    </row>
    <row r="14" spans="1:9" x14ac:dyDescent="0.25">
      <c r="A14" s="2"/>
      <c r="B14" s="51" t="s">
        <v>183</v>
      </c>
      <c r="C14" s="49"/>
      <c r="D14" s="49"/>
      <c r="E14" s="49"/>
      <c r="F14" s="50"/>
      <c r="G14" s="12">
        <v>-62928.369859133592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124420.13049585817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457759.88823195419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0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0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90707</v>
      </c>
      <c r="F10" s="12">
        <f>E10/D10</f>
        <v>4535.3500000000004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60</v>
      </c>
      <c r="E11" s="27">
        <v>111384</v>
      </c>
      <c r="F11" s="12">
        <f t="shared" ref="F11:F30" si="0">E11/D11</f>
        <v>1856.4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13923</v>
      </c>
      <c r="F12" s="12">
        <f t="shared" si="0"/>
        <v>696.15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10</v>
      </c>
      <c r="E13" s="27">
        <v>13923</v>
      </c>
      <c r="F13" s="12">
        <f t="shared" si="0"/>
        <v>1392.3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40</v>
      </c>
      <c r="E14" s="27">
        <v>48540</v>
      </c>
      <c r="F14" s="12">
        <f t="shared" si="0"/>
        <v>1213.5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60</v>
      </c>
      <c r="E15" s="27">
        <v>223381.54</v>
      </c>
      <c r="F15" s="12">
        <f t="shared" si="0"/>
        <v>3723.0256666666669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27922.69</v>
      </c>
      <c r="F16" s="12">
        <f t="shared" si="0"/>
        <v>1396.1344999999999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27922.69</v>
      </c>
      <c r="F17" s="12">
        <f t="shared" si="0"/>
        <v>2792.2689999999998</v>
      </c>
      <c r="G17" s="23" t="s">
        <v>4</v>
      </c>
      <c r="H17" s="2"/>
    </row>
    <row r="18" spans="1:8" x14ac:dyDescent="0.25">
      <c r="A18" s="2"/>
      <c r="B18" s="47" t="s">
        <v>147</v>
      </c>
      <c r="C18" s="41">
        <v>2016</v>
      </c>
      <c r="D18" s="28">
        <v>60</v>
      </c>
      <c r="E18" s="27">
        <v>562441.49</v>
      </c>
      <c r="F18" s="12">
        <f t="shared" si="0"/>
        <v>9374.0248333333329</v>
      </c>
      <c r="G18" s="23" t="s">
        <v>4</v>
      </c>
      <c r="H18" s="2"/>
    </row>
    <row r="19" spans="1:8" x14ac:dyDescent="0.25">
      <c r="A19" s="2"/>
      <c r="B19" s="47" t="s">
        <v>148</v>
      </c>
      <c r="C19" s="41">
        <v>2016</v>
      </c>
      <c r="D19" s="28">
        <v>20</v>
      </c>
      <c r="E19" s="27">
        <v>70305.19</v>
      </c>
      <c r="F19" s="12">
        <f t="shared" si="0"/>
        <v>3515.2595000000001</v>
      </c>
      <c r="G19" s="23" t="s">
        <v>4</v>
      </c>
      <c r="H19" s="2"/>
    </row>
    <row r="20" spans="1:8" x14ac:dyDescent="0.25">
      <c r="A20" s="2"/>
      <c r="B20" s="47" t="s">
        <v>149</v>
      </c>
      <c r="C20" s="41">
        <v>2016</v>
      </c>
      <c r="D20" s="28">
        <v>10</v>
      </c>
      <c r="E20" s="27">
        <v>70305.19</v>
      </c>
      <c r="F20" s="12">
        <f t="shared" si="0"/>
        <v>7030.5190000000002</v>
      </c>
      <c r="G20" s="23" t="s">
        <v>4</v>
      </c>
      <c r="H20" s="2"/>
    </row>
    <row r="21" spans="1:8" x14ac:dyDescent="0.25">
      <c r="A21" s="2"/>
      <c r="B21" s="47" t="s">
        <v>147</v>
      </c>
      <c r="C21" s="41">
        <v>2016</v>
      </c>
      <c r="D21" s="28">
        <v>60</v>
      </c>
      <c r="E21" s="27">
        <v>218154.36</v>
      </c>
      <c r="F21" s="12">
        <f t="shared" si="0"/>
        <v>3635.9059999999999</v>
      </c>
      <c r="G21" s="23" t="s">
        <v>4</v>
      </c>
      <c r="H21" s="2"/>
    </row>
    <row r="22" spans="1:8" x14ac:dyDescent="0.25">
      <c r="A22" s="2"/>
      <c r="B22" s="47" t="s">
        <v>148</v>
      </c>
      <c r="C22" s="41">
        <v>2016</v>
      </c>
      <c r="D22" s="28">
        <v>20</v>
      </c>
      <c r="E22" s="27">
        <v>27269.3</v>
      </c>
      <c r="F22" s="12">
        <f t="shared" si="0"/>
        <v>1363.4649999999999</v>
      </c>
      <c r="G22" s="23" t="s">
        <v>4</v>
      </c>
      <c r="H22" s="2"/>
    </row>
    <row r="23" spans="1:8" x14ac:dyDescent="0.25">
      <c r="A23" s="2"/>
      <c r="B23" s="47" t="s">
        <v>149</v>
      </c>
      <c r="C23" s="41">
        <v>2016</v>
      </c>
      <c r="D23" s="28">
        <v>10</v>
      </c>
      <c r="E23" s="27">
        <v>27269.3</v>
      </c>
      <c r="F23" s="12">
        <f t="shared" si="0"/>
        <v>2726.93</v>
      </c>
      <c r="G23" s="23" t="s">
        <v>4</v>
      </c>
      <c r="H23" s="2"/>
    </row>
    <row r="24" spans="1:8" x14ac:dyDescent="0.25">
      <c r="A24" s="2"/>
      <c r="B24" s="47" t="s">
        <v>154</v>
      </c>
      <c r="C24" s="41">
        <v>2016</v>
      </c>
      <c r="D24" s="28">
        <v>60</v>
      </c>
      <c r="E24" s="27">
        <v>288301.63</v>
      </c>
      <c r="F24" s="12">
        <f t="shared" si="0"/>
        <v>4805.0271666666667</v>
      </c>
      <c r="G24" s="23" t="s">
        <v>4</v>
      </c>
      <c r="H24" s="2"/>
    </row>
    <row r="25" spans="1:8" x14ac:dyDescent="0.25">
      <c r="A25" s="2"/>
      <c r="B25" s="47" t="s">
        <v>146</v>
      </c>
      <c r="C25" s="41">
        <v>2016</v>
      </c>
      <c r="D25" s="28">
        <v>20</v>
      </c>
      <c r="E25" s="27">
        <v>36037.699999999997</v>
      </c>
      <c r="F25" s="12">
        <f t="shared" si="0"/>
        <v>1801.8849999999998</v>
      </c>
      <c r="G25" s="23" t="s">
        <v>4</v>
      </c>
      <c r="H25" s="2"/>
    </row>
    <row r="26" spans="1:8" x14ac:dyDescent="0.25">
      <c r="A26" s="2"/>
      <c r="B26" s="47" t="s">
        <v>155</v>
      </c>
      <c r="C26" s="41">
        <v>2016</v>
      </c>
      <c r="D26" s="28">
        <v>10</v>
      </c>
      <c r="E26" s="27">
        <v>36037.699999999997</v>
      </c>
      <c r="F26" s="12">
        <f t="shared" si="0"/>
        <v>3603.7699999999995</v>
      </c>
      <c r="G26" s="23" t="s">
        <v>4</v>
      </c>
      <c r="H26" s="2"/>
    </row>
    <row r="27" spans="1:8" ht="26.25" x14ac:dyDescent="0.25">
      <c r="A27" s="2"/>
      <c r="B27" s="47" t="s">
        <v>150</v>
      </c>
      <c r="C27" s="41">
        <v>2016</v>
      </c>
      <c r="D27" s="28">
        <v>40</v>
      </c>
      <c r="E27" s="27">
        <v>1529803.37</v>
      </c>
      <c r="F27" s="12">
        <f t="shared" si="0"/>
        <v>38245.08425</v>
      </c>
      <c r="G27" s="23" t="s">
        <v>4</v>
      </c>
      <c r="H27" s="2"/>
    </row>
    <row r="28" spans="1:8" ht="26.25" x14ac:dyDescent="0.25">
      <c r="A28" s="2"/>
      <c r="B28" s="47" t="s">
        <v>156</v>
      </c>
      <c r="C28" s="41">
        <v>2016</v>
      </c>
      <c r="D28" s="28">
        <v>60</v>
      </c>
      <c r="E28" s="27">
        <v>796565.1</v>
      </c>
      <c r="F28" s="12">
        <f t="shared" si="0"/>
        <v>13276.084999999999</v>
      </c>
      <c r="G28" s="23" t="s">
        <v>4</v>
      </c>
      <c r="H28" s="2"/>
    </row>
    <row r="29" spans="1:8" ht="26.25" x14ac:dyDescent="0.25">
      <c r="A29" s="2"/>
      <c r="B29" s="47" t="s">
        <v>157</v>
      </c>
      <c r="C29" s="41">
        <v>2016</v>
      </c>
      <c r="D29" s="28">
        <v>20</v>
      </c>
      <c r="E29" s="27">
        <v>99570.64</v>
      </c>
      <c r="F29" s="12">
        <f t="shared" si="0"/>
        <v>4978.5320000000002</v>
      </c>
      <c r="G29" s="23" t="s">
        <v>4</v>
      </c>
      <c r="H29" s="2"/>
    </row>
    <row r="30" spans="1:8" ht="26.25" x14ac:dyDescent="0.25">
      <c r="A30" s="2"/>
      <c r="B30" s="47" t="s">
        <v>158</v>
      </c>
      <c r="C30" s="41">
        <v>2016</v>
      </c>
      <c r="D30" s="28">
        <v>10</v>
      </c>
      <c r="E30" s="27">
        <v>99570.64</v>
      </c>
      <c r="F30" s="12">
        <f t="shared" si="0"/>
        <v>9957.0640000000003</v>
      </c>
      <c r="G30" s="23" t="s">
        <v>4</v>
      </c>
      <c r="H30" s="2"/>
    </row>
    <row r="31" spans="1:8" x14ac:dyDescent="0.25">
      <c r="A31" s="2"/>
      <c r="B31" s="96" t="s">
        <v>76</v>
      </c>
      <c r="C31" s="97"/>
      <c r="D31" s="97"/>
      <c r="E31" s="98"/>
      <c r="F31" s="21">
        <f>SUM(F10:F30)</f>
        <v>121918.68091666665</v>
      </c>
      <c r="G31" s="22" t="s">
        <v>4</v>
      </c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</sheetData>
  <sheetProtection password="DFE9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2017-09-29T11:33:09Z</dcterms:modified>
</cp:coreProperties>
</file>