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5" i="11" l="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/>
  <c r="E15" i="13"/>
  <c r="F11" i="11"/>
  <c r="F26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7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<sst xmlns="http://schemas.openxmlformats.org/spreadsheetml/2006/main" count="365" uniqueCount="188">
  <si>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</si>
  <si>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</si>
  <si>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</si>
  <si>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</si>
  <si>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</si>
  <si>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</si>
  <si>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</si>
  <si>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</si>
  <si>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</si>
  <si>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</si>
  <si>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</si>
  <si>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</si>
  <si>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</si>
  <si>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</si>
  <si>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</si>
  <si>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</si>
  <si>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</si>
  <si>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</si>
  <si>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</si>
  <si>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</si>
  <si>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</si>
  <si>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</si>
  <si>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</si>
  <si>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</si>
  <si>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</si>
  <si>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</si>
  <si>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</si>
  <si>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</si>
  <si>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</si>
  <si>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</si>
  <si>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</si>
  <si>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</si>
  <si>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</si>
  <si>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</si>
  <si>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</si>
  <si>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</si>
  <si>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</si>
  <si>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</si>
  <si>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</si>
  <si>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</si>
  <si>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</si>
  <si>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</si>
  <si>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</si>
  <si>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</si>
  <si>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</si>
  <si>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</si>
  <si>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</si>
  <si>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</si>
  <si>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</si>
  <si>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</si>
  <si>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</si>
  <si>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</si>
  <si>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</si>
  <si>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</si>
  <si>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</si>
  <si>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</si>
  <si>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</si>
  <si>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</si>
  <si>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</si>
  <si>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</si>
  <si>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</si>
  <si>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</si>
  <si>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</si>
  <si>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</si>
  <si>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</si>
  <si>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</si>
  <si>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</si>
  <si>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</si>
  <si>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</si>
  <si>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</si>
  <si>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</si>
  <si>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</si>
  <si>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</si>
  <si>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</si>
  <si>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</si>
  <si>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</si>
  <si>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</si>
  <si>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</si>
  <si>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</si>
  <si>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</si>
  <si>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</si>
  <si>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</si>
  <si>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</si>
  <si>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</si>
  <si>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</si>
  <si>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</si>
  <si>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</si>
  <si>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</si>
  <si>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</si>
  <si>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</si>
  <si>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</si>
  <si>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</si>
  <si>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</si>
  <si>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</si>
  <si>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</si>
  <si>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</si>
  <si>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</si>
  <si>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</si>
  <si>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</si>
  <si>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</si>
  <si>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</si>
  <si>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</si>
  <si>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</si>
  <si>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</si>
  <si>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</si>
  <si>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</si>
  <si>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</si>
  <si>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</si>
  <si>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</si>
  <si>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</si>
  <si>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</si>
  <si>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</si>
  <si>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</si>
  <si>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</si>
  <si>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</si>
  <si>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</si>
  <si>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</si>
  <si>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</si>
  <si>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</si>
  <si>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</si>
  <si>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</si>
  <si>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</si>
  <si>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</si>
  <si>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</si>
  <si>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</si>
  <si>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</si>
  <si>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</si>
  <si>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</si>
  <si>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</si>
  <si>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</si>
  <si>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</si>
  <si>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</si>
  <si>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</si>
  <si>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</si>
  <si>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</si>
  <si>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</si>
  <si>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</si>
  <si>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</si>
  <si>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</si>
  <si>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</si>
  <si>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</si>
  <si>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</si>
  <si>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</si>
  <si>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</si>
  <si>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</si>
  <si>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</si>
  <si>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Afregningsmålere elektroniske &gt;Ø110 mm</t>
  </si>
  <si>
    <t>Afregningsmålere elektroniske &gt;Ø110 mm Qn 10</t>
  </si>
  <si>
    <t>Administrationbygninger</t>
  </si>
  <si>
    <t>Arbejdsplads</t>
  </si>
  <si>
    <t>Slutafvanding, slam - højteknologisk (centrifuger), Konstruktioner</t>
  </si>
  <si>
    <t>Forafvanding, slam, Mek/EL</t>
  </si>
  <si>
    <t>Rådnetanke, slam, Mek/EL</t>
  </si>
  <si>
    <t>Slutafvanding, slam - højteknologisk (centrifuger), Mek/El</t>
  </si>
  <si>
    <t>Slutafvanding, slam - højteknologisk (centrifuger), SRO</t>
  </si>
  <si>
    <t>Beluftningstanke, Mek/EL</t>
  </si>
  <si>
    <t>Beluftningstanke, SRO</t>
  </si>
  <si>
    <t>Efterklaringstanke, Konstruktioner</t>
  </si>
  <si>
    <t>Indløb med riste, Konstruktioner</t>
  </si>
  <si>
    <t>Indløb med riste, Mek/EL</t>
  </si>
  <si>
    <t>Indløb med riste, SRO</t>
  </si>
  <si>
    <t>Pumpestationer i brønde (&lt; 6,25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</si>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</sst>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177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3239032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3336200</v>
      </c>
      <c r="H10" s="23" t="s">
        <v>4</v>
      </c>
      <c r="I10" s="2"/>
    </row>
    <row r="11" spans="1:9" x14ac:dyDescent="0.25">
      <c r="A11" s="2"/>
      <c r="B11" s="91" t="s">
        <v>178</v>
      </c>
      <c r="C11" s="92"/>
      <c r="D11" s="92"/>
      <c r="E11" s="92"/>
      <c r="F11" s="93"/>
      <c r="G11" s="21">
        <f>G9-G10</f>
        <v>-97168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179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-45597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830000</v>
      </c>
      <c r="H16" s="23" t="s">
        <v>4</v>
      </c>
      <c r="I16" s="2"/>
    </row>
    <row r="17" spans="1:9" x14ac:dyDescent="0.25">
      <c r="A17" s="2"/>
      <c r="B17" s="91" t="s">
        <v>179</v>
      </c>
      <c r="C17" s="92"/>
      <c r="D17" s="92"/>
      <c r="E17" s="92"/>
      <c r="F17" s="93"/>
      <c r="G17" s="21">
        <f>G15-G16</f>
        <v>-875597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180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301786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195000</v>
      </c>
      <c r="H22" s="23" t="s">
        <v>4</v>
      </c>
      <c r="I22" s="2"/>
    </row>
    <row r="23" spans="1:9" x14ac:dyDescent="0.25">
      <c r="A23" s="2"/>
      <c r="B23" s="91" t="s">
        <v>180</v>
      </c>
      <c r="C23" s="92"/>
      <c r="D23" s="92"/>
      <c r="E23" s="92"/>
      <c r="F23" s="93"/>
      <c r="G23" s="21">
        <f>G21-G22</f>
        <v>106786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181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181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2016'!F27</f>
        <v>731372.99433333334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1450833.3333333335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-719460.33900000015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43479960.358118348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7574790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3580957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-924927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1971450.1933333334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12202270.193333333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-495856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-9258297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-528603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-10282756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1919514.1933333334</v>
      </c>
      <c r="F28" s="38" t="s">
        <v>4</v>
      </c>
      <c r="G28" s="1">
        <f>IF(E28&lt;0,0,-E28)</f>
        <v>-1919514.1933333334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1124877</v>
      </c>
      <c r="F30" s="38" t="s">
        <v>4</v>
      </c>
      <c r="G30" s="18">
        <f>-$E$30</f>
        <v>-1124877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32949478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3021000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35970478</v>
      </c>
      <c r="F35" s="38" t="s">
        <v>4</v>
      </c>
      <c r="G35" s="18">
        <f>-E35</f>
        <v>-35970478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4465091.1647850126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175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187</v>
      </c>
      <c r="C16" s="86"/>
      <c r="D16" s="86"/>
      <c r="E16" s="87"/>
      <c r="F16" s="113" t="s">
        <v>171</v>
      </c>
      <c r="G16" s="113"/>
      <c r="H16" s="2"/>
    </row>
    <row r="17" spans="1:8" x14ac:dyDescent="0.25">
      <c r="A17" s="2"/>
      <c r="B17" s="95" t="s">
        <v>183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172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173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182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36853107.607701197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3802275.4468103596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-609543.6790189998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185</v>
      </c>
      <c r="C12" s="49"/>
      <c r="D12" s="50"/>
      <c r="E12" s="12">
        <f>'Fane 5. Individuelt eff.krav'!G10</f>
        <v>-594863.69912087603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170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623852.25401732314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115125.76089025542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631082.61746432318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176</v>
      </c>
      <c r="C22" s="97"/>
      <c r="D22" s="98"/>
      <c r="E22" s="18">
        <f>SUM(E9,E11:E17,E19)-SUM(E20:E21)</f>
        <v>35526344.105224065</v>
      </c>
      <c r="F22" s="19" t="s">
        <v>4</v>
      </c>
      <c r="G22" s="18">
        <f>E22</f>
        <v>35526344.105224065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-97168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-875597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106786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-719460.33900000015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-1585439.3390000002</v>
      </c>
      <c r="F31" s="19" t="s">
        <v>4</v>
      </c>
      <c r="G31" s="18">
        <f>E31</f>
        <v>-1585439.3390000002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4465091.1647850126</v>
      </c>
      <c r="F33" s="19" t="s">
        <v>4</v>
      </c>
      <c r="G33" s="18">
        <f>E33</f>
        <v>4465091.1647850126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38405995.931009077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35526344.105224065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3248604.5737277088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621711.02184142114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114493.55848857469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629840.81284070376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176</v>
      </c>
      <c r="C14" s="97"/>
      <c r="D14" s="98"/>
      <c r="E14" s="18">
        <f>$E$9+$E$11-$E$12-$E$13</f>
        <v>35403720.755736209</v>
      </c>
      <c r="F14" s="19" t="s">
        <v>4</v>
      </c>
      <c r="G14" s="18">
        <f>E14</f>
        <v>35403720.755736209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35403720.755736209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19712523.617563322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13338308.543327518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3802275.4468103596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36853107.607701197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162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163</v>
      </c>
      <c r="C11" s="106"/>
      <c r="D11" s="106"/>
      <c r="E11" s="56">
        <v>216003.05739999999</v>
      </c>
      <c r="F11" s="23" t="s">
        <v>4</v>
      </c>
      <c r="G11" s="27">
        <v>253797</v>
      </c>
      <c r="H11" s="23" t="s">
        <v>4</v>
      </c>
      <c r="I11" s="2"/>
    </row>
    <row r="12" spans="1:9" x14ac:dyDescent="0.25">
      <c r="A12" s="2"/>
      <c r="B12" s="105" t="s">
        <v>164</v>
      </c>
      <c r="C12" s="106"/>
      <c r="D12" s="106"/>
      <c r="E12" s="56">
        <v>1522258.3529999999</v>
      </c>
      <c r="F12" s="23" t="s">
        <v>4</v>
      </c>
      <c r="G12" s="27">
        <v>1302535</v>
      </c>
      <c r="H12" s="23" t="s">
        <v>4</v>
      </c>
      <c r="I12" s="2"/>
    </row>
    <row r="13" spans="1:9" x14ac:dyDescent="0.25">
      <c r="A13" s="2"/>
      <c r="B13" s="105" t="s">
        <v>165</v>
      </c>
      <c r="C13" s="106"/>
      <c r="D13" s="106"/>
      <c r="E13" s="56">
        <v>32399.4126</v>
      </c>
      <c r="F13" s="23" t="s">
        <v>4</v>
      </c>
      <c r="G13" s="27">
        <v>59483</v>
      </c>
      <c r="H13" s="23" t="s">
        <v>4</v>
      </c>
      <c r="I13" s="2"/>
    </row>
    <row r="14" spans="1:9" x14ac:dyDescent="0.25">
      <c r="A14" s="2"/>
      <c r="B14" s="105" t="s">
        <v>166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167</v>
      </c>
      <c r="C15" s="106"/>
      <c r="D15" s="106"/>
      <c r="E15" s="56">
        <v>1652866.1502</v>
      </c>
      <c r="F15" s="23" t="s">
        <v>4</v>
      </c>
      <c r="G15" s="27">
        <v>1251189</v>
      </c>
      <c r="H15" s="23" t="s">
        <v>4</v>
      </c>
      <c r="I15" s="2"/>
    </row>
    <row r="16" spans="1:9" x14ac:dyDescent="0.25">
      <c r="A16" s="2"/>
      <c r="B16" s="105" t="s">
        <v>168</v>
      </c>
      <c r="C16" s="106"/>
      <c r="D16" s="106"/>
      <c r="E16" s="56">
        <v>331065.15360000002</v>
      </c>
      <c r="F16" s="23" t="s">
        <v>4</v>
      </c>
      <c r="G16" s="27">
        <v>288528</v>
      </c>
      <c r="H16" s="23" t="s">
        <v>4</v>
      </c>
      <c r="I16" s="2"/>
    </row>
    <row r="17" spans="1:9" x14ac:dyDescent="0.25">
      <c r="A17" s="2"/>
      <c r="B17" s="105" t="s">
        <v>169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-599060.12679999974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-609543.6790189998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33050832.160890836</v>
      </c>
      <c r="H9" s="23" t="s">
        <v>4</v>
      </c>
      <c r="I9" s="2"/>
    </row>
    <row r="10" spans="1:9" x14ac:dyDescent="0.25">
      <c r="A10" s="2"/>
      <c r="B10" s="48" t="s">
        <v>185</v>
      </c>
      <c r="C10" s="49"/>
      <c r="D10" s="49"/>
      <c r="E10" s="49"/>
      <c r="F10" s="50"/>
      <c r="G10" s="12">
        <v>-594863.69912087603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0.34861295567848744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115125.76089025542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19712523.617563322</v>
      </c>
      <c r="H9" s="23" t="s">
        <v>4</v>
      </c>
      <c r="I9" s="2"/>
    </row>
    <row r="10" spans="1:9" x14ac:dyDescent="0.25">
      <c r="A10" s="2"/>
      <c r="B10" s="52" t="s">
        <v>184</v>
      </c>
      <c r="C10" s="53"/>
      <c r="D10" s="53"/>
      <c r="E10" s="53"/>
      <c r="F10" s="54"/>
      <c r="G10" s="12">
        <v>-392252.98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393167.50747441361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13338308.543327518</v>
      </c>
      <c r="H13" s="23" t="s">
        <v>4</v>
      </c>
      <c r="I13" s="2"/>
    </row>
    <row r="14" spans="1:9" x14ac:dyDescent="0.25">
      <c r="A14" s="2"/>
      <c r="B14" s="48" t="s">
        <v>186</v>
      </c>
      <c r="C14" s="49"/>
      <c r="D14" s="49"/>
      <c r="E14" s="49"/>
      <c r="F14" s="50"/>
      <c r="G14" s="12">
        <v>-127958.0393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237915.1099899096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631082.61746432318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/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/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/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10</v>
      </c>
      <c r="E10" s="27">
        <v>614392.05000000005</v>
      </c>
      <c r="F10" s="12">
        <f>E10/D10</f>
        <v>61439.205000000002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10</v>
      </c>
      <c r="E11" s="27">
        <v>842884.95</v>
      </c>
      <c r="F11" s="12">
        <f t="shared" ref="F11:F26" si="0">E11/D11</f>
        <v>84288.494999999995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354392</v>
      </c>
      <c r="F12" s="12">
        <f t="shared" si="0"/>
        <v>4725.2266666666665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5</v>
      </c>
      <c r="E13" s="27">
        <v>1078643.56</v>
      </c>
      <c r="F13" s="12">
        <f t="shared" si="0"/>
        <v>215728.712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60</v>
      </c>
      <c r="E14" s="27">
        <v>322294</v>
      </c>
      <c r="F14" s="12">
        <f t="shared" si="0"/>
        <v>5371.5666666666666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179437</v>
      </c>
      <c r="F15" s="12">
        <f t="shared" si="0"/>
        <v>8971.85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15330</v>
      </c>
      <c r="F16" s="12">
        <f t="shared" si="0"/>
        <v>766.5</v>
      </c>
      <c r="G16" s="23" t="s">
        <v>4</v>
      </c>
      <c r="H16" s="2"/>
    </row>
    <row r="17" spans="1:8" ht="26.25" x14ac:dyDescent="0.25">
      <c r="A17" s="2"/>
      <c r="B17" s="47" t="s">
        <v>153</v>
      </c>
      <c r="C17" s="41">
        <v>2016</v>
      </c>
      <c r="D17" s="28">
        <v>20</v>
      </c>
      <c r="E17" s="27">
        <v>900556.67</v>
      </c>
      <c r="F17" s="12">
        <f t="shared" si="0"/>
        <v>45027.833500000001</v>
      </c>
      <c r="G17" s="23" t="s">
        <v>4</v>
      </c>
      <c r="H17" s="2"/>
    </row>
    <row r="18" spans="1:8" ht="26.25" x14ac:dyDescent="0.25">
      <c r="A18" s="2"/>
      <c r="B18" s="47" t="s">
        <v>153</v>
      </c>
      <c r="C18" s="41">
        <v>2016</v>
      </c>
      <c r="D18" s="28">
        <v>20</v>
      </c>
      <c r="E18" s="27">
        <v>1201876.67</v>
      </c>
      <c r="F18" s="12">
        <f t="shared" si="0"/>
        <v>60093.833499999993</v>
      </c>
      <c r="G18" s="23" t="s">
        <v>4</v>
      </c>
      <c r="H18" s="2"/>
    </row>
    <row r="19" spans="1:8" ht="26.25" x14ac:dyDescent="0.25">
      <c r="A19" s="2"/>
      <c r="B19" s="47" t="s">
        <v>154</v>
      </c>
      <c r="C19" s="41">
        <v>2016</v>
      </c>
      <c r="D19" s="28">
        <v>10</v>
      </c>
      <c r="E19" s="27">
        <v>900556.67</v>
      </c>
      <c r="F19" s="12">
        <f t="shared" si="0"/>
        <v>90055.667000000001</v>
      </c>
      <c r="G19" s="23" t="s">
        <v>4</v>
      </c>
      <c r="H19" s="2"/>
    </row>
    <row r="20" spans="1:8" x14ac:dyDescent="0.25">
      <c r="A20" s="2"/>
      <c r="B20" s="47" t="s">
        <v>155</v>
      </c>
      <c r="C20" s="41">
        <v>2016</v>
      </c>
      <c r="D20" s="28">
        <v>20</v>
      </c>
      <c r="E20" s="27">
        <v>831944</v>
      </c>
      <c r="F20" s="12">
        <f t="shared" si="0"/>
        <v>41597.199999999997</v>
      </c>
      <c r="G20" s="23" t="s">
        <v>4</v>
      </c>
      <c r="H20" s="2"/>
    </row>
    <row r="21" spans="1:8" x14ac:dyDescent="0.25">
      <c r="A21" s="2"/>
      <c r="B21" s="47" t="s">
        <v>156</v>
      </c>
      <c r="C21" s="41">
        <v>2016</v>
      </c>
      <c r="D21" s="28">
        <v>10</v>
      </c>
      <c r="E21" s="27">
        <v>30434</v>
      </c>
      <c r="F21" s="12">
        <f t="shared" si="0"/>
        <v>3043.4</v>
      </c>
      <c r="G21" s="23" t="s">
        <v>4</v>
      </c>
      <c r="H21" s="2"/>
    </row>
    <row r="22" spans="1:8" x14ac:dyDescent="0.25">
      <c r="A22" s="2"/>
      <c r="B22" s="47" t="s">
        <v>157</v>
      </c>
      <c r="C22" s="41">
        <v>2016</v>
      </c>
      <c r="D22" s="28">
        <v>60</v>
      </c>
      <c r="E22" s="27">
        <v>213603</v>
      </c>
      <c r="F22" s="12">
        <f t="shared" si="0"/>
        <v>3560.05</v>
      </c>
      <c r="G22" s="23" t="s">
        <v>4</v>
      </c>
      <c r="H22" s="2"/>
    </row>
    <row r="23" spans="1:8" x14ac:dyDescent="0.25">
      <c r="A23" s="2"/>
      <c r="B23" s="47" t="s">
        <v>158</v>
      </c>
      <c r="C23" s="41">
        <v>2016</v>
      </c>
      <c r="D23" s="28">
        <v>60</v>
      </c>
      <c r="E23" s="27">
        <v>509616.33</v>
      </c>
      <c r="F23" s="12">
        <f t="shared" si="0"/>
        <v>8493.6054999999997</v>
      </c>
      <c r="G23" s="23" t="s">
        <v>4</v>
      </c>
      <c r="H23" s="2"/>
    </row>
    <row r="24" spans="1:8" x14ac:dyDescent="0.25">
      <c r="A24" s="2"/>
      <c r="B24" s="47" t="s">
        <v>159</v>
      </c>
      <c r="C24" s="41">
        <v>2016</v>
      </c>
      <c r="D24" s="28">
        <v>20</v>
      </c>
      <c r="E24" s="27">
        <v>560474.32999999996</v>
      </c>
      <c r="F24" s="12">
        <f t="shared" si="0"/>
        <v>28023.716499999999</v>
      </c>
      <c r="G24" s="23" t="s">
        <v>4</v>
      </c>
      <c r="H24" s="2"/>
    </row>
    <row r="25" spans="1:8" x14ac:dyDescent="0.25">
      <c r="A25" s="2"/>
      <c r="B25" s="47" t="s">
        <v>160</v>
      </c>
      <c r="C25" s="41">
        <v>2016</v>
      </c>
      <c r="D25" s="28">
        <v>10</v>
      </c>
      <c r="E25" s="27">
        <v>509616.33</v>
      </c>
      <c r="F25" s="12">
        <f t="shared" si="0"/>
        <v>50961.633000000002</v>
      </c>
      <c r="G25" s="23" t="s">
        <v>4</v>
      </c>
      <c r="H25" s="2"/>
    </row>
    <row r="26" spans="1:8" x14ac:dyDescent="0.25">
      <c r="A26" s="2"/>
      <c r="B26" s="47" t="s">
        <v>161</v>
      </c>
      <c r="C26" s="41">
        <v>2016</v>
      </c>
      <c r="D26" s="28">
        <v>10</v>
      </c>
      <c r="E26" s="27">
        <v>192245</v>
      </c>
      <c r="F26" s="12">
        <f t="shared" si="0"/>
        <v>19224.5</v>
      </c>
      <c r="G26" s="23" t="s">
        <v>4</v>
      </c>
      <c r="H26" s="2"/>
    </row>
    <row r="27" spans="1:8" x14ac:dyDescent="0.25">
      <c r="A27" s="2"/>
      <c r="B27" s="91" t="s">
        <v>76</v>
      </c>
      <c r="C27" s="92"/>
      <c r="D27" s="92"/>
      <c r="E27" s="93"/>
      <c r="F27" s="21">
        <f>SUM(F10:F26)</f>
        <v>731372.99433333334</v>
      </c>
      <c r="G27" s="22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2017-09-29T11:33:29Z</dcterms:modified>
</cp:coreProperties>
</file>