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6" i="16"/>
  <c r="J3" i="24"/>
  <c r="G5" i="16"/>
  <c r="J3" i="16" s="1"/>
  <c r="E5" i="16"/>
  <c r="G6" i="16"/>
  <c r="E6" i="16"/>
  <c r="F5" i="16"/>
  <c r="I3" i="16" s="1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<sst xmlns="http://schemas.openxmlformats.org/spreadsheetml/2006/main" count="114" uniqueCount="76">
  <si>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</si>
  <si>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</si>
  <si>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</si>
  <si>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</si>
  <si>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</si>
  <si>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</si>
  <si>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</si>
  <si>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</si>
  <si>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</si>
  <si>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</si>
  <si>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</si>
  <si>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</si>
  <si>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</si>
  <si>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</si>
  <si>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</si>
  <si>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</si>
  <si>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</si>
  <si>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</si>
  <si>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</si>
  <si>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</si>
  <si>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</si>
  <si>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</si>
  <si>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</si>
  <si>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Fjernaflæsning</t>
  </si>
  <si>
    <t>Energirådgivning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</si>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</sst>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19172053.000399999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285939.19313390885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81572.279599999994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19539564.473133907</v>
      </c>
      <c r="C5" s="62" t="s">
        <v>11</v>
      </c>
    </row>
    <row r="6" spans="1:3" x14ac:dyDescent="0.25">
      <c r="A6" s="47" t="s">
        <v>0</v>
      </c>
      <c r="B6" s="38">
        <f>Investeringer!E3</f>
        <v>8246666.3065898409</v>
      </c>
      <c r="C6" s="23" t="s">
        <v>11</v>
      </c>
    </row>
    <row r="7" spans="1:3" x14ac:dyDescent="0.25">
      <c r="A7" s="4" t="s">
        <v>1</v>
      </c>
      <c r="B7" s="35">
        <f>Investeringer!F3</f>
        <v>4088530.2451646905</v>
      </c>
      <c r="C7" t="s">
        <v>11</v>
      </c>
    </row>
    <row r="8" spans="1:3" x14ac:dyDescent="0.25">
      <c r="A8" s="4" t="s">
        <v>2</v>
      </c>
      <c r="B8" s="35">
        <f>Investeringer!G3</f>
        <v>734162.8130228197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151917.87</v>
      </c>
      <c r="C9" t="s">
        <v>11</v>
      </c>
    </row>
    <row r="10" spans="1:3" s="22" customFormat="1" x14ac:dyDescent="0.25">
      <c r="A10" s="3" t="s">
        <v>49</v>
      </c>
      <c r="B10" s="48">
        <f>SUM(B6:B9)</f>
        <v>13221277.23477735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3768914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3768914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36529755.707911253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36853107.607701197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17884000</v>
      </c>
      <c r="C2" s="49">
        <v>0</v>
      </c>
      <c r="D2" s="49">
        <f>B2+C2</f>
        <v>17884000</v>
      </c>
      <c r="E2" s="50">
        <f>D2</f>
        <v>17884000</v>
      </c>
      <c r="F2" s="49">
        <v>23314166.709785018</v>
      </c>
      <c r="G2" s="49">
        <v>0</v>
      </c>
      <c r="H2" s="49">
        <f>F2-G2</f>
        <v>23314166.709785018</v>
      </c>
      <c r="I2" s="49">
        <f>AVERAGEIF(E2:E4,"&lt;&gt;0")</f>
        <v>19172053.000399999</v>
      </c>
      <c r="J2" s="49">
        <v>17069703.419553399</v>
      </c>
      <c r="K2" s="39">
        <f>IF(H2&gt;I2,IF(I2&gt;J2,I2,J2),H2)</f>
        <v>19172053.000399999</v>
      </c>
    </row>
    <row r="3" spans="1:11" s="23" customFormat="1" x14ac:dyDescent="0.25">
      <c r="A3" s="28">
        <v>2014</v>
      </c>
      <c r="B3" s="49">
        <v>20443751</v>
      </c>
      <c r="C3" s="49"/>
      <c r="D3" s="49">
        <f t="shared" ref="D3:D4" si="0">B3+C3</f>
        <v>20443751</v>
      </c>
      <c r="E3" s="50">
        <f>D3*Pristalsregulering!C7</f>
        <v>20460106.000799999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91" width="0" hidden="1" customWidth="1"/>
    <col min="92" max="92" width="9.140625" hidden="1" customWidth="1"/>
    <col min="93" max="93" width="0" hidden="1" customWidth="1"/>
    <col min="94" max="94" width="9.140625" hidden="1" customWidth="1"/>
    <col min="95" max="111" width="0" hidden="1" customWidth="1"/>
    <col min="112" max="112" width="9.140625" hidden="1" customWidth="1"/>
    <col min="113" max="113" width="0" hidden="1" customWidth="1"/>
    <col min="114" max="114" width="9.140625" hidden="1" customWidth="1"/>
    <col min="115" max="179" width="0" hidden="1" customWidth="1"/>
    <col min="180" max="180" width="9.140625" hidden="1" customWidth="1"/>
    <col min="181" max="181" width="0" hidden="1" customWidth="1"/>
    <col min="182" max="182" width="9.140625" hidden="1" customWidth="1"/>
    <col min="183" max="199" width="0" hidden="1" customWidth="1"/>
    <col min="200" max="200" width="9.140625" hidden="1" customWidth="1"/>
    <col min="201" max="201" width="0" hidden="1" customWidth="1"/>
    <col min="202" max="202" width="9.140625" hidden="1" customWidth="1"/>
    <col min="203" max="203" width="0" hidden="1" customWidth="1"/>
    <col min="204" max="204" width="9.140625" hidden="1" customWidth="1"/>
    <col min="205" max="219" width="0" hidden="1" customWidth="1"/>
    <col min="220" max="220" width="9.140625" hidden="1" customWidth="1"/>
    <col min="221" max="221" width="0" hidden="1" customWidth="1"/>
    <col min="222" max="222" width="9.140625" hidden="1" customWidth="1"/>
    <col min="223" max="223" width="0" hidden="1" customWidth="1"/>
    <col min="224" max="224" width="9.140625" hidden="1" customWidth="1"/>
    <col min="225" max="267" width="0" hidden="1" customWidth="1"/>
    <col min="268" max="268" width="9.140625" hidden="1" customWidth="1"/>
    <col min="269" max="269" width="0" hidden="1" customWidth="1"/>
    <col min="270" max="270" width="9.140625" hidden="1" customWidth="1"/>
    <col min="271" max="287" width="0" hidden="1" customWidth="1"/>
    <col min="288" max="288" width="9.140625" hidden="1" customWidth="1"/>
    <col min="289" max="289" width="0" hidden="1" customWidth="1"/>
    <col min="290" max="290" width="9.140625" hidden="1" customWidth="1"/>
    <col min="291" max="291" width="0" hidden="1" customWidth="1"/>
    <col min="292" max="292" width="9.140625" hidden="1" customWidth="1"/>
    <col min="293" max="307" width="0" hidden="1" customWidth="1"/>
    <col min="308" max="308" width="9.140625" hidden="1" customWidth="1"/>
    <col min="309" max="309" width="0" hidden="1" customWidth="1"/>
    <col min="310" max="310" width="9.140625" hidden="1" customWidth="1"/>
    <col min="311" max="311" width="0" hidden="1" customWidth="1"/>
    <col min="312" max="312" width="9.140625" hidden="1" customWidth="1"/>
    <col min="313" max="313" width="0" hidden="1" customWidth="1"/>
    <col min="314" max="314" width="9.140625" hidden="1" customWidth="1"/>
    <col min="315" max="327" width="0" hidden="1" customWidth="1"/>
    <col min="328" max="328" width="9.140625" hidden="1" customWidth="1"/>
    <col min="329" max="329" width="0" hidden="1" customWidth="1"/>
    <col min="330" max="330" width="9.140625" hidden="1" customWidth="1"/>
    <col min="331" max="331" width="0" hidden="1" customWidth="1"/>
    <col min="332" max="332" width="9.140625" hidden="1" customWidth="1"/>
    <col min="333" max="333" width="0" hidden="1" customWidth="1"/>
    <col min="334" max="334" width="9.140625" hidden="1" customWidth="1"/>
    <col min="335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261076.99999999997</v>
      </c>
      <c r="D3" s="72">
        <v>11880</v>
      </c>
      <c r="E3" s="45">
        <f>B3/Pristalsregulering!$C$8</f>
        <v>0</v>
      </c>
      <c r="F3" s="35">
        <f>C3/Pristalsregulering!$C$8</f>
        <v>262072.87693234289</v>
      </c>
      <c r="G3" s="35">
        <f>D3/Pristalsregulering!$C$8</f>
        <v>11925.316201565951</v>
      </c>
      <c r="H3" s="45">
        <f>IF(E4=0,0,AVERAGEIF(E4:E6,"&lt;&gt;0"))+E3</f>
        <v>11941</v>
      </c>
      <c r="I3" s="38">
        <f>IF(F4=0,0,AVERAGEIF(F4:F6,"&lt;&gt;0"))+F3</f>
        <v>262072.87693234289</v>
      </c>
      <c r="J3" s="38">
        <f>IF(G4=0,0,AVERAGEIF(G4:G6,"&lt;&gt;0"))+G3</f>
        <v>11925.316201565951</v>
      </c>
      <c r="K3" s="57">
        <f>SUM(H3:J3)</f>
        <v>285939.19313390885</v>
      </c>
    </row>
    <row r="4" spans="1:11" x14ac:dyDescent="0.25">
      <c r="A4" s="28">
        <v>2015</v>
      </c>
      <c r="B4" s="35">
        <v>11941</v>
      </c>
      <c r="C4" s="35"/>
      <c r="D4" s="35"/>
      <c r="E4" s="45">
        <f t="shared" ref="E4:G4" si="0">B4</f>
        <v>11941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16000</v>
      </c>
      <c r="C3" s="42">
        <v>77640</v>
      </c>
      <c r="D3" s="42">
        <v>0</v>
      </c>
      <c r="E3" s="41">
        <f>B3</f>
        <v>16000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81572.279599999994</v>
      </c>
    </row>
    <row r="4" spans="1:8" x14ac:dyDescent="0.25">
      <c r="A4" s="31">
        <v>2014</v>
      </c>
      <c r="B4" s="41">
        <v>10649</v>
      </c>
      <c r="C4" s="42">
        <v>58800</v>
      </c>
      <c r="D4" s="42">
        <v>0</v>
      </c>
      <c r="E4" s="41">
        <f>B4*Pristalsregulering!$C$7</f>
        <v>10657.519199999999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/>
      <c r="C5" s="42"/>
      <c r="D5" s="42">
        <v>0</v>
      </c>
      <c r="E5" s="41">
        <f>B5*Pristalsregulering!$C$7*Pristalsregulering!$C$6</f>
        <v>0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7574790.2507191813</v>
      </c>
      <c r="C3" s="38">
        <v>3946845.2758000004</v>
      </c>
      <c r="D3" s="40">
        <v>731372.99433333299</v>
      </c>
      <c r="E3" s="35">
        <f>B3*Pristalsregulering!C2*Pristalsregulering!C3*Pristalsregulering!C4*Pristalsregulering!C5*Pristalsregulering!C6*Pristalsregulering!C7</f>
        <v>8246666.3065898409</v>
      </c>
      <c r="F3" s="35">
        <v>4088530.2451646905</v>
      </c>
      <c r="G3" s="35">
        <f xml:space="preserve"> D3/Pristalsregulering!$C$8</f>
        <v>734162.8130228197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1375</v>
      </c>
      <c r="D3" s="38">
        <v>100000</v>
      </c>
      <c r="E3" s="40">
        <v>0</v>
      </c>
      <c r="F3" s="38">
        <f>B3</f>
        <v>0</v>
      </c>
      <c r="G3" s="38">
        <f>C3</f>
        <v>1375</v>
      </c>
      <c r="H3" s="38">
        <f>D3</f>
        <v>100000</v>
      </c>
      <c r="I3" s="40">
        <f>E3</f>
        <v>0</v>
      </c>
      <c r="J3" s="42">
        <f>AVERAGE(F3:F5)</f>
        <v>0</v>
      </c>
      <c r="K3" s="42">
        <f>G3</f>
        <v>1375</v>
      </c>
      <c r="L3" s="43">
        <f>AVERAGE(H3:H5)+AVERAGE(I3:I5)</f>
        <v>150542.87</v>
      </c>
      <c r="M3" s="44">
        <f>SUM(J3:L3)</f>
        <v>151917.87</v>
      </c>
      <c r="N3" s="23"/>
    </row>
    <row r="4" spans="1:14" x14ac:dyDescent="0.25">
      <c r="A4" s="28">
        <v>2014</v>
      </c>
      <c r="B4" s="45">
        <v>0</v>
      </c>
      <c r="C4" s="38">
        <v>429111</v>
      </c>
      <c r="D4" s="38">
        <v>200925</v>
      </c>
      <c r="E4" s="40">
        <v>0</v>
      </c>
      <c r="F4" s="38">
        <f>IF(B4="","",B4*Pristalsregulering!$C$7)</f>
        <v>0</v>
      </c>
      <c r="G4" s="38">
        <f>IF(C4="","",C4*Pristalsregulering!$C$7)</f>
        <v>429454.28879999998</v>
      </c>
      <c r="H4" s="38">
        <f>IF(D4="","",D4*Pristalsregulering!$C$7)</f>
        <v>201085.74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/>
      <c r="C5" s="38"/>
      <c r="D5" s="38"/>
      <c r="E5" s="40"/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40" t="str">
        <f>IF(E5="","",E5*Pristalsregulering!$C$7*Pristalsregulering!$C$6)</f>
        <v/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216827</v>
      </c>
      <c r="E2" s="42">
        <v>332328</v>
      </c>
      <c r="F2" s="42">
        <v>1528065</v>
      </c>
      <c r="G2" s="42">
        <v>0</v>
      </c>
      <c r="H2" s="42">
        <v>1659171</v>
      </c>
      <c r="I2" s="42">
        <v>0</v>
      </c>
      <c r="J2" s="42"/>
      <c r="K2" s="42"/>
      <c r="L2" s="43">
        <v>0</v>
      </c>
      <c r="M2" s="44">
        <f>SUM(B2:L2)</f>
        <v>3768914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2017-09-14T11:48:45Z</dcterms:modified>
</cp:coreProperties>
</file>