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45" i="12" l="1"/>
  <c r="K15" i="22" s="1"/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15" i="11"/>
  <c r="I14" i="22" l="1"/>
  <c r="G19" i="22"/>
  <c r="G21" i="22" s="1"/>
  <c r="G30" i="13"/>
  <c r="K14" i="22" l="1"/>
  <c r="I19" i="22"/>
  <c r="I21" i="22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<sst xmlns="http://schemas.openxmlformats.org/spreadsheetml/2006/main" count="340" uniqueCount="155">
  <si>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</si>
  <si>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</si>
  <si>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</si>
  <si>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</si>
  <si>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</si>
  <si>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</si>
  <si>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</si>
  <si>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</si>
  <si>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</si>
  <si>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</si>
  <si>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</si>
  <si>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</si>
  <si>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</si>
  <si>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</si>
  <si>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</si>
  <si>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</si>
  <si>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</si>
  <si>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</si>
  <si>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</si>
  <si>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</si>
  <si>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</si>
  <si>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</si>
  <si>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</si>
  <si>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</si>
  <si>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</si>
  <si>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</si>
  <si>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</si>
  <si>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</si>
  <si>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</si>
  <si>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</si>
  <si>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</si>
  <si>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</si>
  <si>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</si>
  <si>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</si>
  <si>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</si>
  <si>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</si>
  <si>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</si>
  <si>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</si>
  <si>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</si>
  <si>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</si>
  <si>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</si>
  <si>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</si>
  <si>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</si>
  <si>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</si>
  <si>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</si>
  <si>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</si>
  <si>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</si>
  <si>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</si>
  <si>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</si>
  <si>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</si>
  <si>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</si>
  <si>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</si>
  <si>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</si>
  <si>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</si>
  <si>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</si>
  <si>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</si>
  <si>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</si>
  <si>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</si>
  <si>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</si>
  <si>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</si>
  <si>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</si>
  <si>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</si>
  <si>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</si>
  <si>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</si>
  <si>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</si>
  <si>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</si>
  <si>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</si>
  <si>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</si>
  <si>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</si>
  <si>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</si>
  <si>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</si>
  <si>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</si>
  <si>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</si>
  <si>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</si>
  <si>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</si>
  <si>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</si>
  <si>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</si>
  <si>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</si>
  <si>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</si>
  <si>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</si>
  <si>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</si>
  <si>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</si>
  <si>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</si>
  <si>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</si>
  <si>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</si>
  <si>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</si>
  <si>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</si>
  <si>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</si>
  <si>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</si>
  <si>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</si>
  <si>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</si>
  <si>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</si>
  <si>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</si>
  <si>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</si>
  <si>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</si>
  <si>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</si>
  <si>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</si>
  <si>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</si>
  <si>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</si>
  <si>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</si>
  <si>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</si>
  <si>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</si>
  <si>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</si>
  <si>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</si>
  <si>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</si>
  <si>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</si>
  <si>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</si>
  <si>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</si>
  <si>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</si>
  <si>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</si>
  <si>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</si>
  <si>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</si>
  <si>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</si>
  <si>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</si>
  <si>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</si>
  <si>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</si>
  <si>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</si>
  <si>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</si>
  <si>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Filteranlæg, åbne filtre, enkelt filtrering, Mek./EL</t>
  </si>
  <si>
    <t>Afregningsmålere, mekaniske</t>
  </si>
  <si>
    <t>SRO-anlæg, vandværk</t>
  </si>
  <si>
    <t>Kompressor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</si>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</sst>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3315204.9569141874</v>
      </c>
      <c r="F9" s="13" t="s">
        <v>4</v>
      </c>
      <c r="G9" s="48">
        <v>3325964.8329527667</v>
      </c>
      <c r="H9" s="13" t="s">
        <v>4</v>
      </c>
      <c r="I9" s="48">
        <v>3337080.4775572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1117142.7931007929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1940210.8729914953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1923783.528472821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-194528.12673817464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-119657.24216600003</v>
      </c>
      <c r="F14" s="8" t="s">
        <v>4</v>
      </c>
      <c r="G14" s="9">
        <f>E14*(1+$E$25/100)</f>
        <v>-121751.24390390504</v>
      </c>
      <c r="H14" s="8" t="s">
        <v>4</v>
      </c>
      <c r="I14" s="9">
        <f>G14*(1+$E$25/100)</f>
        <v>-123881.89067222338</v>
      </c>
      <c r="J14" s="8" t="s">
        <v>4</v>
      </c>
      <c r="K14" s="51">
        <f>I14*(1+$E$25/100)</f>
        <v>-126049.8237589873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2387.6778666666651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-1314738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-2094.0017379050005</v>
      </c>
      <c r="F19" s="8" t="s">
        <v>4</v>
      </c>
      <c r="G19" s="42">
        <f>(G17+G14)*($E$25/100)</f>
        <v>-2130.6467683183382</v>
      </c>
      <c r="H19" s="8" t="s">
        <v>4</v>
      </c>
      <c r="I19" s="42">
        <f>(I17+I14)*($E$25/100)</f>
        <v>-2167.9330867639092</v>
      </c>
      <c r="J19" s="8" t="s">
        <v>4</v>
      </c>
      <c r="K19" s="42">
        <f>SUM(K10:K14,K17:K18)*($E$25/100)</f>
        <v>81559.786771189072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-49519.724766977786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3193453.7130102823</v>
      </c>
      <c r="F21" s="38" t="s">
        <v>4</v>
      </c>
      <c r="G21" s="49">
        <f>SUM(G9:G20)</f>
        <v>3202082.942280543</v>
      </c>
      <c r="H21" s="38" t="s">
        <v>4</v>
      </c>
      <c r="I21" s="49">
        <f>SUM(I9:I20)</f>
        <v>3211030.6537982128</v>
      </c>
      <c r="J21" s="38" t="s">
        <v>4</v>
      </c>
      <c r="K21" s="52">
        <f>SUM(K9:K20)</f>
        <v>3380248.9839388244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1060487.2084839575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1841813.6206723317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1826219.3843410399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4728520.2134973286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108635.61</v>
      </c>
      <c r="F12" s="17" t="s">
        <v>4</v>
      </c>
      <c r="G12" s="21">
        <v>67730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32398.416399999998</v>
      </c>
      <c r="F13" s="17" t="s">
        <v>4</v>
      </c>
      <c r="G13" s="21">
        <v>3923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1662283.2287999999</v>
      </c>
      <c r="F14" s="17" t="s">
        <v>4</v>
      </c>
      <c r="G14" s="21">
        <v>1614065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-117599.25520000001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-119657.24216600003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-4815585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-3370228.7566137565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-1445356.2433862435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-481785.41446208116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182988</v>
      </c>
      <c r="F10" s="9">
        <f>E10/D10</f>
        <v>6099.6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211397</v>
      </c>
      <c r="F11" s="9">
        <f t="shared" ref="F11:F15" si="0">E11/D11</f>
        <v>8455.8799999999992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8</v>
      </c>
      <c r="E12" s="21">
        <v>13624</v>
      </c>
      <c r="F12" s="9">
        <f t="shared" si="0"/>
        <v>1703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10</v>
      </c>
      <c r="E13" s="21">
        <v>50315</v>
      </c>
      <c r="F13" s="9">
        <f t="shared" si="0"/>
        <v>5031.5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5</v>
      </c>
      <c r="E14" s="21">
        <v>35000</v>
      </c>
      <c r="F14" s="9">
        <f t="shared" si="0"/>
        <v>7000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364820</v>
      </c>
      <c r="F15" s="9">
        <f t="shared" si="0"/>
        <v>4864.2666666666664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33154.246666666666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1713677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1701450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12227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-12284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-12284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33154.246666666666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11333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21821.246666666666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147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148</v>
      </c>
      <c r="C39" s="80"/>
      <c r="D39" s="80"/>
      <c r="E39" s="80"/>
      <c r="F39" s="81"/>
      <c r="G39" s="21">
        <v>15460</v>
      </c>
      <c r="H39" s="17" t="s">
        <v>4</v>
      </c>
      <c r="I39" s="2"/>
    </row>
    <row r="40" spans="1:9" x14ac:dyDescent="0.25">
      <c r="A40" s="2"/>
      <c r="B40" s="87" t="s">
        <v>149</v>
      </c>
      <c r="C40" s="80"/>
      <c r="D40" s="80"/>
      <c r="E40" s="80"/>
      <c r="F40" s="81"/>
      <c r="G40" s="21">
        <v>-3916.5688</v>
      </c>
      <c r="H40" s="17" t="s">
        <v>4</v>
      </c>
      <c r="I40" s="2"/>
    </row>
    <row r="41" spans="1:9" x14ac:dyDescent="0.25">
      <c r="A41" s="2"/>
      <c r="B41" s="87" t="s">
        <v>150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151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152</v>
      </c>
      <c r="C43" s="80"/>
      <c r="D43" s="80"/>
      <c r="E43" s="80"/>
      <c r="F43" s="81"/>
      <c r="G43" s="21">
        <v>0</v>
      </c>
      <c r="H43" s="17" t="s">
        <v>4</v>
      </c>
      <c r="I43" s="2"/>
    </row>
    <row r="44" spans="1:9" x14ac:dyDescent="0.25">
      <c r="A44" s="2"/>
      <c r="B44" s="87" t="s">
        <v>153</v>
      </c>
      <c r="C44" s="80"/>
      <c r="D44" s="80"/>
      <c r="E44" s="80"/>
      <c r="F44" s="81"/>
      <c r="G44" s="21">
        <v>0</v>
      </c>
      <c r="H44" s="17" t="s">
        <v>4</v>
      </c>
      <c r="I44" s="2"/>
    </row>
    <row r="45" spans="1:9" x14ac:dyDescent="0.25">
      <c r="A45" s="2"/>
      <c r="B45" s="91" t="s">
        <v>154</v>
      </c>
      <c r="C45" s="92"/>
      <c r="D45" s="92"/>
      <c r="E45" s="92"/>
      <c r="F45" s="93"/>
      <c r="G45" s="15">
        <f>G40-G39+G42-G41+G44-G43</f>
        <v>-19376.568800000001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43:F43"/>
    <mergeCell ref="B44:F44"/>
    <mergeCell ref="B45:F45"/>
    <mergeCell ref="B38:H38"/>
    <mergeCell ref="B39:F39"/>
    <mergeCell ref="B40:F40"/>
    <mergeCell ref="B41:F41"/>
    <mergeCell ref="B42:F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5308142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1436104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1589904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16333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3042341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685600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685600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-858144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-858144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2869797</v>
      </c>
      <c r="F28" s="25" t="s">
        <v>4</v>
      </c>
      <c r="G28" s="1">
        <f>IF(E28&lt;0,0,-E28)</f>
        <v>-2869797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3714378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38705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3753083</v>
      </c>
      <c r="F35" s="25" t="s">
        <v>4</v>
      </c>
      <c r="G35" s="12">
        <f>-E35</f>
        <v>-3753083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-1314738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2017-09-25T07:06:36Z</dcterms:modified>
</cp:coreProperties>
</file>