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K15" i="22" l="1"/>
  <c r="G45" i="12"/>
  <c r="G13" i="10" l="1"/>
  <c r="G10" i="7" l="1"/>
  <c r="G11" i="10" l="1"/>
  <c r="K12" i="22"/>
  <c r="K11" i="22"/>
  <c r="K10" i="22"/>
  <c r="F18" i="20"/>
  <c r="F19" i="20" s="1"/>
  <c r="K19" i="22" l="1"/>
  <c r="K20" i="22"/>
  <c r="F14" i="11"/>
  <c r="F13" i="11" l="1"/>
  <c r="F12" i="1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5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6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<sst xmlns="http://schemas.openxmlformats.org/spreadsheetml/2006/main" count="340" uniqueCount="155">
  <si>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</si>
  <si>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</si>
  <si>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</si>
  <si>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</si>
  <si>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</si>
  <si>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</si>
  <si>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</si>
  <si>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</si>
  <si>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</si>
  <si>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</si>
  <si>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</si>
  <si>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</si>
  <si>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</si>
  <si>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</si>
  <si>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</si>
  <si>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</si>
  <si>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</si>
  <si>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</si>
  <si>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</si>
  <si>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</si>
  <si>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</si>
  <si>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</si>
  <si>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</si>
  <si>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</si>
  <si>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</si>
  <si>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</si>
  <si>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</si>
  <si>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</si>
  <si>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</si>
  <si>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</si>
  <si>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</si>
  <si>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</si>
  <si>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</si>
  <si>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</si>
  <si>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</si>
  <si>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</si>
  <si>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</si>
  <si>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</si>
  <si>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</si>
  <si>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</si>
  <si>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</si>
  <si>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</si>
  <si>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</si>
  <si>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</si>
  <si>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</si>
  <si>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</si>
  <si>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</si>
  <si>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</si>
  <si>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</si>
  <si>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</si>
  <si>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</si>
  <si>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</si>
  <si>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</si>
  <si>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</si>
  <si>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</si>
  <si>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</si>
  <si>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</si>
  <si>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</si>
  <si>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</si>
  <si>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</si>
  <si>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</si>
  <si>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</si>
  <si>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</si>
  <si>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</si>
  <si>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</si>
  <si>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</si>
  <si>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</si>
  <si>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</si>
  <si>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</si>
  <si>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</si>
  <si>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</si>
  <si>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</si>
  <si>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</si>
  <si>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</si>
  <si>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</si>
  <si>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</si>
  <si>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</si>
  <si>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</si>
  <si>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</si>
  <si>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</si>
  <si>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</si>
  <si>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</si>
  <si>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</si>
  <si>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</si>
  <si>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</si>
  <si>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</si>
  <si>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</si>
  <si>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</si>
  <si>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</si>
  <si>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</si>
  <si>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</si>
  <si>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</si>
  <si>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</si>
  <si>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</si>
  <si>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</si>
  <si>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</si>
  <si>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</si>
  <si>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</si>
  <si>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</si>
  <si>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</si>
  <si>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</si>
  <si>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</si>
  <si>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</si>
  <si>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</si>
  <si>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</si>
  <si>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</si>
  <si>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</si>
  <si>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</si>
  <si>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</si>
  <si>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</si>
  <si>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</si>
  <si>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</si>
  <si>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</si>
  <si>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</si>
  <si>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</si>
  <si>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</si>
  <si>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</si>
  <si>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Skyllevandsbehandling, inkl. UV-filter mv., SRO</t>
  </si>
  <si>
    <t>Behandlingsanlæg, kalk anlæg</t>
  </si>
  <si>
    <t>Beluftningsanlæg, ika-beluftning, Kontruktioner</t>
  </si>
  <si>
    <t>Etageareal vandbehandlingsbygning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</si>
  <si>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</si>
  <si>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</si>
  <si>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</si>
  <si>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</si>
  <si>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</si>
  <si>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</si>
  <si>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</si>
  <si>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</si>
  <si>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</si>
  <si>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Affugtningsanlæg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</si>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</sst>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_-* #,##0.00_-;\-* #,##0.00_-;_-* &quot;-&quot;??_-;_-@_-"/>
    <numFmt numFmtId="171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4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6" fontId="14" fillId="0" borderId="0"/>
    <xf numFmtId="3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5" fontId="31" fillId="0" borderId="21" applyFill="0" applyAlignment="0" applyProtection="0"/>
    <xf numFmtId="167" fontId="31" fillId="0" borderId="21" applyFill="0" applyAlignment="0" applyProtection="0"/>
    <xf numFmtId="168" fontId="31" fillId="0" borderId="21" applyFill="0" applyAlignment="0" applyProtection="0"/>
    <xf numFmtId="164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0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6" fontId="14" fillId="0" borderId="0"/>
    <xf numFmtId="164" fontId="14" fillId="0" borderId="0" applyFont="0" applyFill="0" applyBorder="0" applyAlignment="0" applyProtection="0"/>
    <xf numFmtId="164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43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0" fontId="14" fillId="64" borderId="28" applyNumberFormat="0" applyFont="0" applyAlignment="0" applyProtection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164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g%20B%20-%20L&#230;s&#248;%20Vand%20AS%20(V1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ag"/>
      <sheetName val="Faktiske driftsomkostninger"/>
      <sheetName val="Revisorerklæringer mm."/>
      <sheetName val="Investeringer"/>
      <sheetName val="Finansielle omkostninger"/>
      <sheetName val="Ikke-påvirkelige omkostninger"/>
      <sheetName val="Pristalsregulerin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>
            <v>0.99619999999999997</v>
          </cell>
        </row>
        <row r="9">
          <cell r="C9">
            <v>1.0126999999999999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5077103.7113641957</v>
      </c>
      <c r="F9" s="13" t="s">
        <v>4</v>
      </c>
      <c r="G9" s="48">
        <v>5074397.7956566215</v>
      </c>
      <c r="H9" s="13" t="s">
        <v>4</v>
      </c>
      <c r="I9" s="48">
        <v>5071961.4797940291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2095777.7227283118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2435250.4468245478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1224515.0460277845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-269853.22635969974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-81428.065702499865</v>
      </c>
      <c r="F14" s="8" t="s">
        <v>4</v>
      </c>
      <c r="G14" s="9">
        <f>E14*(1+$E$25/100)</f>
        <v>-82853.056852293623</v>
      </c>
      <c r="H14" s="8" t="s">
        <v>4</v>
      </c>
      <c r="I14" s="9">
        <f>G14*(1+$E$25/100)</f>
        <v>-84302.985347208771</v>
      </c>
      <c r="J14" s="8" t="s">
        <v>4</v>
      </c>
      <c r="K14" s="51">
        <f>I14*(1+$E$25/100)</f>
        <v>-85778.287590784923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343688.77505552268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289074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-1424.9911497937478</v>
      </c>
      <c r="F19" s="8" t="s">
        <v>4</v>
      </c>
      <c r="G19" s="42">
        <f>(G17+G14)*($E$25/100)</f>
        <v>-1449.9284949151386</v>
      </c>
      <c r="H19" s="8" t="s">
        <v>4</v>
      </c>
      <c r="I19" s="42">
        <f>(I17+I14)*($E$25/100)</f>
        <v>-1475.3022435761536</v>
      </c>
      <c r="J19" s="8" t="s">
        <v>4</v>
      </c>
      <c r="K19" s="42">
        <f>SUM(K10:K14,K17:K18)*($E$25/100)</f>
        <v>94498.454778527797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-73707.673579883689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4994250.6545119025</v>
      </c>
      <c r="F21" s="38" t="s">
        <v>4</v>
      </c>
      <c r="G21" s="49">
        <f>SUM(G9:G20)</f>
        <v>4990094.8103094129</v>
      </c>
      <c r="H21" s="38" t="s">
        <v>4</v>
      </c>
      <c r="I21" s="49">
        <f>SUM(I9:I20)</f>
        <v>4986183.1922032442</v>
      </c>
      <c r="J21" s="38" t="s">
        <v>4</v>
      </c>
      <c r="K21" s="52">
        <f>SUM(K9:K20)</f>
        <v>6053465.2578843264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1989490.9410908998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f>2291463.95766237*[1]Pristalsregulering!$C$8*[1]Pristalsregulering!$C$9</f>
        <v>2311747.4008349683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1162414.1076040999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5463652.4495299682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17530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16199.208199999999</v>
      </c>
      <c r="F13" s="17" t="s">
        <v>4</v>
      </c>
      <c r="G13" s="21">
        <v>2554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1131637.3747999999</v>
      </c>
      <c r="F14" s="17" t="s">
        <v>4</v>
      </c>
      <c r="G14" s="21">
        <v>1047725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-80027.582999999868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-81428.065702499865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262875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262875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35257</v>
      </c>
      <c r="F10" s="9">
        <f>E10/D10</f>
        <v>3525.7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25</v>
      </c>
      <c r="E11" s="21">
        <v>12600</v>
      </c>
      <c r="F11" s="9">
        <f t="shared" ref="F11:F15" si="0">E11/D11</f>
        <v>504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50</v>
      </c>
      <c r="E12" s="21">
        <v>36845</v>
      </c>
      <c r="F12" s="9">
        <f t="shared" si="0"/>
        <v>736.9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15992</v>
      </c>
      <c r="F13" s="9">
        <f t="shared" si="0"/>
        <v>213.22666666666666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10</v>
      </c>
      <c r="E14" s="21">
        <v>3036560</v>
      </c>
      <c r="F14" s="9">
        <f t="shared" si="0"/>
        <v>303656</v>
      </c>
      <c r="G14" s="17" t="s">
        <v>4</v>
      </c>
      <c r="H14" s="2"/>
    </row>
    <row r="15" spans="1:8" x14ac:dyDescent="0.25">
      <c r="A15" s="2"/>
      <c r="B15" s="43" t="s">
        <v>130</v>
      </c>
      <c r="C15" s="28">
        <v>2016</v>
      </c>
      <c r="D15" s="22">
        <v>10</v>
      </c>
      <c r="E15" s="21">
        <v>33165</v>
      </c>
      <c r="F15" s="9">
        <f t="shared" si="0"/>
        <v>3316.5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311952.32666666666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1050279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1120400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-70121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155395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155395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2016'!F16</f>
        <v>311952.32666666666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301952.32666666666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147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148</v>
      </c>
      <c r="C39" s="80"/>
      <c r="D39" s="80"/>
      <c r="E39" s="80"/>
      <c r="F39" s="81"/>
      <c r="G39" s="21">
        <v>31874</v>
      </c>
      <c r="H39" s="17" t="s">
        <v>4</v>
      </c>
      <c r="I39" s="2"/>
    </row>
    <row r="40" spans="1:9" x14ac:dyDescent="0.25">
      <c r="A40" s="2"/>
      <c r="B40" s="87" t="s">
        <v>149</v>
      </c>
      <c r="C40" s="80"/>
      <c r="D40" s="80"/>
      <c r="E40" s="80"/>
      <c r="F40" s="81"/>
      <c r="G40" s="21">
        <v>-8074.8023999999996</v>
      </c>
      <c r="H40" s="17" t="s">
        <v>4</v>
      </c>
      <c r="I40" s="2"/>
    </row>
    <row r="41" spans="1:9" x14ac:dyDescent="0.25">
      <c r="A41" s="2"/>
      <c r="B41" s="87" t="s">
        <v>150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151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152</v>
      </c>
      <c r="C43" s="80"/>
      <c r="D43" s="80"/>
      <c r="E43" s="80"/>
      <c r="F43" s="81"/>
      <c r="G43" s="21">
        <v>-100447.51871688</v>
      </c>
      <c r="H43" s="17" t="s">
        <v>4</v>
      </c>
      <c r="I43" s="2"/>
    </row>
    <row r="44" spans="1:9" x14ac:dyDescent="0.25">
      <c r="A44" s="2"/>
      <c r="B44" s="87" t="s">
        <v>153</v>
      </c>
      <c r="C44" s="80"/>
      <c r="D44" s="80"/>
      <c r="E44" s="80"/>
      <c r="F44" s="81"/>
      <c r="G44" s="21">
        <v>-104036.267928024</v>
      </c>
      <c r="H44" s="17" t="s">
        <v>4</v>
      </c>
      <c r="I44" s="2"/>
    </row>
    <row r="45" spans="1:9" x14ac:dyDescent="0.25">
      <c r="A45" s="2"/>
      <c r="B45" s="91" t="s">
        <v>154</v>
      </c>
      <c r="C45" s="92"/>
      <c r="D45" s="92"/>
      <c r="E45" s="92"/>
      <c r="F45" s="93"/>
      <c r="G45" s="15">
        <f>G40-G39+G42-G41+G44-G43</f>
        <v>-43537.551611143979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43:F43"/>
    <mergeCell ref="B44:F44"/>
    <mergeCell ref="B45:F45"/>
    <mergeCell ref="B38:H38"/>
    <mergeCell ref="B39:F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22" zoomScaleNormal="100" workbookViewId="0">
      <selection activeCell="G9" sqref="G9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4946286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1746535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2976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1769511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11440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/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/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11440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-67451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-1702060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-1769511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11440</v>
      </c>
      <c r="F28" s="25" t="s">
        <v>4</v>
      </c>
      <c r="G28" s="1">
        <f>IF(E28&lt;0,0,-E28)</f>
        <v>-11440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4612346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33426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4645772</v>
      </c>
      <c r="F35" s="25" t="s">
        <v>4</v>
      </c>
      <c r="G35" s="12">
        <f>-E35</f>
        <v>-4645772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289074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145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87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2017-09-25T07:07:31Z</dcterms:modified>
</cp:coreProperties>
</file>