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 activeTab="1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 calcMode="manual"/>
</workbook>
</file>

<file path=xl/calcChain.xml><?xml version="1.0" encoding="utf-8"?>
<calcChain xmlns="http://schemas.openxmlformats.org/spreadsheetml/2006/main">
  <c r="K21" i="22" l="1"/>
  <c r="I21" i="22"/>
  <c r="G21" i="22"/>
  <c r="E21" i="22"/>
  <c r="G12" i="10" l="1"/>
  <c r="G14" i="10" l="1"/>
  <c r="K12" i="22"/>
  <c r="K11" i="22"/>
  <c r="K10" i="22"/>
  <c r="F18" i="20"/>
  <c r="F19" i="20" s="1"/>
  <c r="K20" i="22" l="1"/>
  <c r="K19" i="22"/>
  <c r="F11" i="21"/>
  <c r="F12" i="21" s="1"/>
  <c r="D11" i="21"/>
  <c r="D12" i="21" s="1"/>
  <c r="K18" i="22" l="1"/>
  <c r="F11" i="20"/>
  <c r="F12" i="20" s="1"/>
  <c r="D11" i="20"/>
  <c r="D12" i="20" s="1"/>
  <c r="E17" i="22" l="1"/>
  <c r="G17" i="22" s="1"/>
  <c r="E20" i="22"/>
  <c r="I17" i="22" l="1"/>
  <c r="G20" i="22"/>
  <c r="G18" i="19"/>
  <c r="G19" i="19" s="1"/>
  <c r="E14" i="22" s="1"/>
  <c r="G12" i="7"/>
  <c r="G14" i="22" l="1"/>
  <c r="E19" i="22"/>
  <c r="I20" i="22"/>
  <c r="K17" i="22"/>
  <c r="E15" i="13"/>
  <c r="F11" i="11"/>
  <c r="F12" i="11"/>
  <c r="I14" i="22" l="1"/>
  <c r="G19" i="22"/>
  <c r="G30" i="13"/>
  <c r="K14" i="22" l="1"/>
  <c r="I19" i="22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</calcChain>
</file>

<file path=xl/sharedStrings.xml><?xml version="1.0" encoding="utf-8"?>
<sst xmlns="http://schemas.openxmlformats.org/spreadsheetml/2006/main" count="321" uniqueCount="146">
  <si>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</si>
  <si>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</si>
  <si>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</si>
  <si>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</si>
  <si>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</si>
  <si>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</si>
  <si>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</si>
  <si>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</si>
  <si>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</si>
  <si>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</si>
  <si>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</si>
  <si>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</si>
  <si>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</si>
  <si>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</si>
  <si>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</si>
  <si>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</si>
  <si>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</si>
  <si>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</si>
  <si>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</si>
  <si>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</si>
  <si>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</si>
  <si>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</si>
  <si>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</si>
  <si>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</si>
  <si>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</si>
  <si>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</si>
  <si>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</si>
  <si>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</si>
  <si>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</si>
  <si>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</si>
  <si>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</si>
  <si>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</si>
  <si>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</si>
  <si>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</si>
  <si>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</si>
  <si>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</si>
  <si>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</si>
  <si>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</si>
  <si>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</si>
  <si>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</si>
  <si>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</si>
  <si>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</si>
  <si>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</si>
  <si>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</si>
  <si>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</si>
  <si>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</si>
  <si>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</si>
  <si>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</si>
  <si>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</si>
  <si>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</si>
  <si>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</si>
  <si>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</si>
  <si>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</si>
  <si>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</si>
  <si>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</si>
  <si>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</si>
  <si>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</si>
  <si>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</si>
  <si>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</si>
  <si>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</si>
  <si>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</si>
  <si>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</si>
  <si>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</si>
  <si>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</si>
  <si>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</si>
  <si>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</si>
  <si>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</si>
  <si>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</si>
  <si>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</si>
  <si>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</si>
  <si>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</si>
  <si>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</si>
  <si>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</si>
  <si>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</si>
  <si>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</si>
  <si>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</si>
  <si>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</si>
  <si>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</si>
  <si>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</si>
  <si>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</si>
  <si>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</si>
  <si>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</si>
  <si>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</si>
  <si>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</si>
  <si>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</si>
  <si>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</si>
  <si>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</si>
  <si>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</si>
  <si>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</si>
  <si>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</si>
  <si>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</si>
  <si>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</si>
  <si>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</si>
  <si>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</si>
  <si>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</si>
  <si>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</si>
  <si>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</si>
  <si>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</si>
  <si>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</si>
  <si>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</si>
  <si>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</si>
  <si>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</si>
  <si>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</si>
  <si>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</si>
  <si>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</si>
  <si>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</si>
  <si>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</si>
  <si>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</si>
  <si>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</si>
  <si>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</si>
  <si>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</si>
  <si>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</si>
  <si>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</si>
  <si>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</si>
  <si>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</si>
  <si>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</si>
  <si>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</si>
  <si>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</si>
  <si>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Køretøjer, små lastvogne (&lt; 3.500 kg.)</t>
  </si>
  <si>
    <t>Rentvandsbeholder  insitu støbt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</si>
  <si>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</si>
  <si>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</si>
  <si>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</si>
  <si>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</si>
  <si>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</si>
  <si>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</si>
  <si>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</si>
  <si>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</si>
  <si>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</si>
  <si>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</si>
  <si>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</si>
  <si>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</si>
  <si>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</si>
  <si>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</si>
  <si>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</si>
  <si>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</si>
  <si>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</si>
  <si>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</si>
  <si>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</si>
  <si>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</si>
  <si>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</si>
  <si>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</si>
  <si>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</si>
  <si>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</si>
  <si>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 xml:space="preserve">Overdækning for Bjerndrup Vandværk </t>
  </si>
  <si>
    <t xml:space="preserve">kr.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</si>
</sst>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3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116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9" t="s">
        <v>114</v>
      </c>
      <c r="E13" s="80"/>
      <c r="F13" s="80"/>
      <c r="G13" s="81"/>
      <c r="H13" s="2"/>
      <c r="I13" s="2"/>
    </row>
    <row r="14" spans="1:9" x14ac:dyDescent="0.25">
      <c r="A14" s="2"/>
      <c r="B14" s="2"/>
      <c r="C14" s="7" t="s">
        <v>7</v>
      </c>
      <c r="D14" s="73" t="s">
        <v>48</v>
      </c>
      <c r="E14" s="74"/>
      <c r="F14" s="74"/>
      <c r="G14" s="75"/>
      <c r="H14" s="2"/>
      <c r="I14" s="2"/>
    </row>
    <row r="15" spans="1:9" x14ac:dyDescent="0.25">
      <c r="A15" s="2"/>
      <c r="B15" s="2"/>
      <c r="C15" s="7" t="s">
        <v>8</v>
      </c>
      <c r="D15" s="73" t="s">
        <v>41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6" t="s">
        <v>15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68" t="s">
        <v>51</v>
      </c>
      <c r="E17" s="69"/>
      <c r="F17" s="69"/>
      <c r="G17" s="70"/>
      <c r="H17" s="2"/>
      <c r="I17" s="2"/>
    </row>
    <row r="18" spans="1:9" x14ac:dyDescent="0.25">
      <c r="A18" s="2"/>
      <c r="B18" s="2"/>
      <c r="C18" s="7" t="s">
        <v>11</v>
      </c>
      <c r="D18" s="68" t="s">
        <v>71</v>
      </c>
      <c r="E18" s="69"/>
      <c r="F18" s="69"/>
      <c r="G18" s="70"/>
      <c r="H18" s="2"/>
      <c r="I18" s="2"/>
    </row>
    <row r="19" spans="1:9" x14ac:dyDescent="0.25">
      <c r="A19" s="2"/>
      <c r="B19" s="2"/>
      <c r="C19" s="7" t="s">
        <v>12</v>
      </c>
      <c r="D19" s="61" t="s">
        <v>92</v>
      </c>
      <c r="E19" s="62"/>
      <c r="F19" s="62"/>
      <c r="G19" s="63"/>
      <c r="H19" s="2"/>
      <c r="I19" s="2"/>
    </row>
    <row r="20" spans="1:9" x14ac:dyDescent="0.25">
      <c r="A20" s="2"/>
      <c r="B20" s="2"/>
      <c r="C20" s="7" t="s">
        <v>13</v>
      </c>
      <c r="D20" s="64" t="s">
        <v>50</v>
      </c>
      <c r="E20" s="65"/>
      <c r="F20" s="65"/>
      <c r="G20" s="66"/>
      <c r="H20" s="2"/>
      <c r="I20" s="2"/>
    </row>
    <row r="21" spans="1:9" x14ac:dyDescent="0.25">
      <c r="A21" s="2"/>
      <c r="B21" s="2"/>
      <c r="C21" s="7" t="s">
        <v>46</v>
      </c>
      <c r="D21" s="64" t="s">
        <v>49</v>
      </c>
      <c r="E21" s="65"/>
      <c r="F21" s="65"/>
      <c r="G21" s="66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103</v>
      </c>
      <c r="C3" s="97"/>
      <c r="D3" s="97"/>
      <c r="E3" s="97"/>
      <c r="F3" s="97"/>
      <c r="G3" s="97"/>
      <c r="H3" s="2"/>
    </row>
    <row r="4" spans="1:8" ht="25.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79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32" t="s">
        <v>80</v>
      </c>
      <c r="C9" s="33"/>
      <c r="D9" s="103" t="s">
        <v>40</v>
      </c>
      <c r="E9" s="103"/>
      <c r="F9" s="103" t="s">
        <v>83</v>
      </c>
      <c r="G9" s="103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4" t="s">
        <v>84</v>
      </c>
      <c r="C11" s="96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4" t="s">
        <v>94</v>
      </c>
      <c r="C12" s="96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tabSelected="1" view="pageLayout" zoomScaleNormal="100" workbookViewId="0">
      <selection activeCell="K22" sqref="K22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6" t="s">
        <v>115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2"/>
    </row>
    <row r="4" spans="1:13" ht="15" customHeight="1" x14ac:dyDescent="0.25">
      <c r="A4" s="2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2"/>
    </row>
    <row r="5" spans="1:13" x14ac:dyDescent="0.25">
      <c r="A5" s="2"/>
      <c r="B5" s="87" t="s">
        <v>104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8" t="s">
        <v>105</v>
      </c>
      <c r="C9" s="89"/>
      <c r="D9" s="90"/>
      <c r="E9" s="48">
        <v>9143272</v>
      </c>
      <c r="F9" s="13" t="s">
        <v>4</v>
      </c>
      <c r="G9" s="48">
        <v>9162911</v>
      </c>
      <c r="H9" s="13" t="s">
        <v>4</v>
      </c>
      <c r="I9" s="48">
        <v>9183251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5" t="s">
        <v>72</v>
      </c>
      <c r="C10" s="83"/>
      <c r="D10" s="84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2562719.7646244159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3794587.9692237051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3754168.4461784619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-401791.26187146484</v>
      </c>
      <c r="L13" s="8" t="s">
        <v>4</v>
      </c>
      <c r="M13" s="2"/>
    </row>
    <row r="14" spans="1:13" x14ac:dyDescent="0.25">
      <c r="A14" s="2"/>
      <c r="B14" s="85" t="s">
        <v>107</v>
      </c>
      <c r="C14" s="83"/>
      <c r="D14" s="84"/>
      <c r="E14" s="42">
        <f>'Fane 4. Ikke-påvirkelige omk.'!G19</f>
        <v>-512914.87902600016</v>
      </c>
      <c r="F14" s="8" t="s">
        <v>4</v>
      </c>
      <c r="G14" s="9">
        <f>E14*(1+$E$25/100)</f>
        <v>-521890.88940895518</v>
      </c>
      <c r="H14" s="8" t="s">
        <v>4</v>
      </c>
      <c r="I14" s="9">
        <f>G14*(1+$E$25/100)</f>
        <v>-531023.97997361189</v>
      </c>
      <c r="J14" s="8" t="s">
        <v>4</v>
      </c>
      <c r="K14" s="51">
        <f>I14*(1+$E$25/100)</f>
        <v>-540316.89962315012</v>
      </c>
      <c r="L14" s="8" t="s">
        <v>4</v>
      </c>
      <c r="M14" s="2"/>
    </row>
    <row r="15" spans="1:13" x14ac:dyDescent="0.25">
      <c r="A15" s="2"/>
      <c r="B15" s="85" t="s">
        <v>71</v>
      </c>
      <c r="C15" s="83"/>
      <c r="D15" s="84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-157611.05480000001</v>
      </c>
      <c r="L15" s="8" t="s">
        <v>4</v>
      </c>
      <c r="M15" s="2"/>
    </row>
    <row r="16" spans="1:13" x14ac:dyDescent="0.25">
      <c r="A16" s="2"/>
      <c r="B16" s="82" t="s">
        <v>108</v>
      </c>
      <c r="C16" s="83"/>
      <c r="D16" s="84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948027.34000000078</v>
      </c>
      <c r="L16" s="8" t="s">
        <v>4</v>
      </c>
      <c r="M16" s="2"/>
    </row>
    <row r="17" spans="1:13" x14ac:dyDescent="0.25">
      <c r="A17" s="2"/>
      <c r="B17" s="82" t="s">
        <v>109</v>
      </c>
      <c r="C17" s="83"/>
      <c r="D17" s="84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2" t="s">
        <v>79</v>
      </c>
      <c r="C18" s="83"/>
      <c r="D18" s="84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2" t="s">
        <v>47</v>
      </c>
      <c r="C19" s="83"/>
      <c r="D19" s="84"/>
      <c r="E19" s="42">
        <f>(E17+E14)*($E$25/100)</f>
        <v>-8976.0103829550044</v>
      </c>
      <c r="F19" s="8" t="s">
        <v>4</v>
      </c>
      <c r="G19" s="42">
        <f>(G17+G14)*($E$25/100)</f>
        <v>-9133.0905646567171</v>
      </c>
      <c r="H19" s="8" t="s">
        <v>4</v>
      </c>
      <c r="I19" s="42">
        <f>(I17+I14)*($E$25/100)</f>
        <v>-9292.9196495382093</v>
      </c>
      <c r="J19" s="8" t="s">
        <v>4</v>
      </c>
      <c r="K19" s="42">
        <f>SUM(K10:K14,K17:K18)*($E$25/100)</f>
        <v>160463.94032430946</v>
      </c>
      <c r="L19" s="8" t="s">
        <v>4</v>
      </c>
      <c r="M19" s="2"/>
    </row>
    <row r="20" spans="1:13" x14ac:dyDescent="0.25">
      <c r="A20" s="2"/>
      <c r="B20" s="82" t="s">
        <v>14</v>
      </c>
      <c r="C20" s="83"/>
      <c r="D20" s="84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-103015.54617401623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8621381.1105910446</v>
      </c>
      <c r="F21" s="38" t="s">
        <v>4</v>
      </c>
      <c r="G21" s="49">
        <f>SUM(G9:G20)</f>
        <v>8631887.0200263876</v>
      </c>
      <c r="H21" s="38" t="s">
        <v>4</v>
      </c>
      <c r="I21" s="49">
        <f>SUM(I9:I20)</f>
        <v>8642934.10037685</v>
      </c>
      <c r="J21" s="38" t="s">
        <v>4</v>
      </c>
      <c r="K21" s="52">
        <f>SUM(K9:K20)</f>
        <v>10017232.697882265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2" t="s">
        <v>14</v>
      </c>
      <c r="C26" s="83"/>
      <c r="D26" s="84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10" sqref="G10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96</v>
      </c>
      <c r="C3" s="97"/>
      <c r="D3" s="97"/>
      <c r="E3" s="97"/>
      <c r="F3" s="97"/>
      <c r="G3" s="97"/>
      <c r="H3" s="97"/>
      <c r="I3" s="2"/>
    </row>
    <row r="4" spans="1:9" ht="29.2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97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82" t="s">
        <v>72</v>
      </c>
      <c r="C9" s="83"/>
      <c r="D9" s="83"/>
      <c r="E9" s="83"/>
      <c r="F9" s="84"/>
      <c r="G9" s="21">
        <v>2432752.1477981796</v>
      </c>
      <c r="H9" s="17" t="s">
        <v>4</v>
      </c>
      <c r="I9" s="2"/>
    </row>
    <row r="10" spans="1:9" x14ac:dyDescent="0.25">
      <c r="A10" s="2"/>
      <c r="B10" s="82" t="s">
        <v>73</v>
      </c>
      <c r="C10" s="83"/>
      <c r="D10" s="83"/>
      <c r="E10" s="83"/>
      <c r="F10" s="84"/>
      <c r="G10" s="21">
        <v>3602146.5005913395</v>
      </c>
      <c r="H10" s="17" t="s">
        <v>4</v>
      </c>
      <c r="I10" s="2"/>
    </row>
    <row r="11" spans="1:9" x14ac:dyDescent="0.25">
      <c r="A11" s="2"/>
      <c r="B11" s="82" t="s">
        <v>90</v>
      </c>
      <c r="C11" s="83"/>
      <c r="D11" s="83"/>
      <c r="E11" s="83"/>
      <c r="F11" s="84"/>
      <c r="G11" s="21">
        <v>3563776.8423639196</v>
      </c>
      <c r="H11" s="17" t="s">
        <v>4</v>
      </c>
      <c r="I11" s="2"/>
    </row>
    <row r="12" spans="1:9" ht="17.25" customHeight="1" x14ac:dyDescent="0.25">
      <c r="A12" s="2"/>
      <c r="B12" s="91" t="s">
        <v>93</v>
      </c>
      <c r="C12" s="92"/>
      <c r="D12" s="92"/>
      <c r="E12" s="92"/>
      <c r="F12" s="93"/>
      <c r="G12" s="15">
        <f>SUM(G9:G11)</f>
        <v>9598675.4907534383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topLeftCell="A4" zoomScaleNormal="100" workbookViewId="0">
      <selection activeCell="E14" sqref="E1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74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75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77</v>
      </c>
      <c r="C9" s="89"/>
      <c r="D9" s="90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8" t="s">
        <v>120</v>
      </c>
      <c r="C10" s="99"/>
      <c r="D10" s="99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8" t="s">
        <v>121</v>
      </c>
      <c r="C11" s="99"/>
      <c r="D11" s="99"/>
      <c r="E11" s="55">
        <v>8070.2161999999998</v>
      </c>
      <c r="F11" s="17" t="s">
        <v>4</v>
      </c>
      <c r="G11" s="21">
        <v>8137.18</v>
      </c>
      <c r="H11" s="17" t="s">
        <v>4</v>
      </c>
      <c r="I11" s="2"/>
    </row>
    <row r="12" spans="1:9" x14ac:dyDescent="0.25">
      <c r="A12" s="2"/>
      <c r="B12" s="98" t="s">
        <v>122</v>
      </c>
      <c r="C12" s="99"/>
      <c r="D12" s="99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8" t="s">
        <v>123</v>
      </c>
      <c r="C13" s="99"/>
      <c r="D13" s="99"/>
      <c r="E13" s="55">
        <v>32398.416399999998</v>
      </c>
      <c r="F13" s="17" t="s">
        <v>4</v>
      </c>
      <c r="G13" s="21">
        <v>8471.0499999999993</v>
      </c>
      <c r="H13" s="17" t="s">
        <v>4</v>
      </c>
      <c r="I13" s="2"/>
    </row>
    <row r="14" spans="1:9" x14ac:dyDescent="0.25">
      <c r="A14" s="2"/>
      <c r="B14" s="98" t="s">
        <v>124</v>
      </c>
      <c r="C14" s="99"/>
      <c r="D14" s="99"/>
      <c r="E14" s="55">
        <v>3478613.8446</v>
      </c>
      <c r="F14" s="17" t="s">
        <v>4</v>
      </c>
      <c r="G14" s="21">
        <v>2998381</v>
      </c>
      <c r="H14" s="17" t="s">
        <v>4</v>
      </c>
      <c r="I14" s="2"/>
    </row>
    <row r="15" spans="1:9" x14ac:dyDescent="0.25">
      <c r="A15" s="2"/>
      <c r="B15" s="98" t="s">
        <v>125</v>
      </c>
      <c r="C15" s="99"/>
      <c r="D15" s="99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8" t="s">
        <v>126</v>
      </c>
      <c r="C16" s="99"/>
      <c r="D16" s="99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8" t="s">
        <v>127</v>
      </c>
      <c r="C17" s="99"/>
      <c r="D17" s="99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4" t="s">
        <v>86</v>
      </c>
      <c r="C18" s="95"/>
      <c r="D18" s="95"/>
      <c r="E18" s="95"/>
      <c r="F18" s="96"/>
      <c r="G18" s="15">
        <f>SUM(G10:G17)-SUM(E10:E17)</f>
        <v>-504093.2472000001</v>
      </c>
      <c r="H18" s="16" t="s">
        <v>4</v>
      </c>
      <c r="I18" s="2"/>
    </row>
    <row r="19" spans="1:9" x14ac:dyDescent="0.25">
      <c r="A19" s="2"/>
      <c r="B19" s="94" t="s">
        <v>87</v>
      </c>
      <c r="C19" s="95"/>
      <c r="D19" s="95"/>
      <c r="E19" s="95"/>
      <c r="F19" s="96"/>
      <c r="G19" s="15">
        <f>G18*(1+'Fane 2. Overblik ØR18-21'!E25/100)</f>
        <v>-512914.87902600016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8"/>
  <sheetViews>
    <sheetView showGridLines="0" view="pageLayout" zoomScaleNormal="100" workbookViewId="0">
      <selection activeCell="G10" sqref="G10"/>
    </sheetView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98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43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82" t="s">
        <v>36</v>
      </c>
      <c r="C9" s="83"/>
      <c r="D9" s="83"/>
      <c r="E9" s="83"/>
      <c r="F9" s="84"/>
      <c r="G9" s="21">
        <v>-2780784</v>
      </c>
      <c r="H9" s="17" t="s">
        <v>4</v>
      </c>
      <c r="I9" s="2"/>
    </row>
    <row r="10" spans="1:9" x14ac:dyDescent="0.25">
      <c r="A10" s="2"/>
      <c r="B10" s="82" t="s">
        <v>81</v>
      </c>
      <c r="C10" s="83"/>
      <c r="D10" s="83"/>
      <c r="E10" s="83"/>
      <c r="F10" s="84"/>
      <c r="G10" s="21">
        <v>-1999805</v>
      </c>
      <c r="H10" s="17" t="s">
        <v>4</v>
      </c>
      <c r="I10" s="2"/>
    </row>
    <row r="11" spans="1:9" x14ac:dyDescent="0.25">
      <c r="A11" s="2"/>
      <c r="B11" s="60" t="s">
        <v>144</v>
      </c>
      <c r="C11" s="58"/>
      <c r="D11" s="58"/>
      <c r="E11" s="58"/>
      <c r="F11" s="59"/>
      <c r="G11" s="21">
        <v>-18346</v>
      </c>
      <c r="H11" s="17" t="s">
        <v>145</v>
      </c>
      <c r="I11" s="2"/>
    </row>
    <row r="12" spans="1:9" x14ac:dyDescent="0.25">
      <c r="A12" s="2"/>
      <c r="B12" s="100" t="s">
        <v>39</v>
      </c>
      <c r="C12" s="101"/>
      <c r="D12" s="101"/>
      <c r="E12" s="101"/>
      <c r="F12" s="102"/>
      <c r="G12" s="56">
        <f>G9-G10+G11</f>
        <v>-799325</v>
      </c>
      <c r="H12" s="26" t="s">
        <v>4</v>
      </c>
      <c r="I12" s="2"/>
    </row>
    <row r="13" spans="1:9" x14ac:dyDescent="0.25">
      <c r="A13" s="2"/>
      <c r="B13" s="82" t="s">
        <v>37</v>
      </c>
      <c r="C13" s="83"/>
      <c r="D13" s="83"/>
      <c r="E13" s="83"/>
      <c r="F13" s="84"/>
      <c r="G13" s="21">
        <v>3</v>
      </c>
      <c r="H13" s="17" t="s">
        <v>82</v>
      </c>
      <c r="I13" s="2"/>
    </row>
    <row r="14" spans="1:9" x14ac:dyDescent="0.25">
      <c r="A14" s="2"/>
      <c r="B14" s="94" t="s">
        <v>35</v>
      </c>
      <c r="C14" s="95"/>
      <c r="D14" s="95"/>
      <c r="E14" s="95"/>
      <c r="F14" s="96"/>
      <c r="G14" s="15">
        <f>IF(G13 = 0,0,G12/G13)</f>
        <v>-266441.66666666669</v>
      </c>
      <c r="H14" s="16" t="s">
        <v>4</v>
      </c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mergeCells count="7">
    <mergeCell ref="B3:H4"/>
    <mergeCell ref="B8:H8"/>
    <mergeCell ref="B14:F14"/>
    <mergeCell ref="B13:F13"/>
    <mergeCell ref="B12:F12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topLeftCell="B1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99</v>
      </c>
      <c r="C3" s="86"/>
      <c r="D3" s="86"/>
      <c r="E3" s="86"/>
      <c r="F3" s="86"/>
      <c r="G3" s="86"/>
      <c r="H3" s="2"/>
    </row>
    <row r="4" spans="1:8" ht="1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51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3" t="s">
        <v>3</v>
      </c>
      <c r="G9" s="103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432282</v>
      </c>
      <c r="F10" s="9">
        <f>E10/D10</f>
        <v>43228.2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</v>
      </c>
      <c r="E11" s="21">
        <v>287569</v>
      </c>
      <c r="F11" s="9">
        <f t="shared" ref="F11:F12" si="0">E11/D11</f>
        <v>57513.8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1570747.38</v>
      </c>
      <c r="F12" s="9">
        <f t="shared" si="0"/>
        <v>62829.895199999999</v>
      </c>
      <c r="G12" s="17" t="s">
        <v>4</v>
      </c>
      <c r="H12" s="2"/>
    </row>
    <row r="13" spans="1:8" x14ac:dyDescent="0.25">
      <c r="A13" s="2"/>
      <c r="B13" s="94" t="s">
        <v>52</v>
      </c>
      <c r="C13" s="95"/>
      <c r="D13" s="95"/>
      <c r="E13" s="96"/>
      <c r="F13" s="15">
        <f>SUM(F10:F12)</f>
        <v>163571.8952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7" zoomScaleNormal="100" workbookViewId="0">
      <selection activeCell="G17" sqref="G17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7" t="s">
        <v>100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134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2" t="s">
        <v>53</v>
      </c>
      <c r="C9" s="83"/>
      <c r="D9" s="83"/>
      <c r="E9" s="83"/>
      <c r="F9" s="84"/>
      <c r="G9" s="21">
        <v>3037934.23</v>
      </c>
      <c r="H9" s="17" t="s">
        <v>4</v>
      </c>
      <c r="I9" s="2"/>
    </row>
    <row r="10" spans="1:9" x14ac:dyDescent="0.25">
      <c r="A10" s="2"/>
      <c r="B10" s="82" t="s">
        <v>54</v>
      </c>
      <c r="C10" s="83"/>
      <c r="D10" s="83"/>
      <c r="E10" s="83"/>
      <c r="F10" s="84"/>
      <c r="G10" s="21">
        <v>3317377</v>
      </c>
      <c r="H10" s="17" t="s">
        <v>4</v>
      </c>
      <c r="I10" s="2"/>
    </row>
    <row r="11" spans="1:9" x14ac:dyDescent="0.25">
      <c r="A11" s="2"/>
      <c r="B11" s="94" t="s">
        <v>135</v>
      </c>
      <c r="C11" s="95"/>
      <c r="D11" s="95"/>
      <c r="E11" s="95"/>
      <c r="F11" s="96"/>
      <c r="G11" s="15">
        <f>G9-G10</f>
        <v>-279442.77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91" t="s">
        <v>136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82" t="s">
        <v>55</v>
      </c>
      <c r="C15" s="83"/>
      <c r="D15" s="83"/>
      <c r="E15" s="83"/>
      <c r="F15" s="84"/>
      <c r="G15" s="21">
        <v>361.82000000000005</v>
      </c>
      <c r="H15" s="17" t="s">
        <v>4</v>
      </c>
      <c r="I15" s="2"/>
    </row>
    <row r="16" spans="1:9" x14ac:dyDescent="0.25">
      <c r="A16" s="2"/>
      <c r="B16" s="82" t="s">
        <v>56</v>
      </c>
      <c r="C16" s="83"/>
      <c r="D16" s="83"/>
      <c r="E16" s="83"/>
      <c r="F16" s="84"/>
      <c r="G16" s="21">
        <v>-15898</v>
      </c>
      <c r="H16" s="17" t="s">
        <v>4</v>
      </c>
      <c r="I16" s="2"/>
    </row>
    <row r="17" spans="1:9" x14ac:dyDescent="0.25">
      <c r="A17" s="2"/>
      <c r="B17" s="94" t="s">
        <v>136</v>
      </c>
      <c r="C17" s="95"/>
      <c r="D17" s="95"/>
      <c r="E17" s="95"/>
      <c r="F17" s="96"/>
      <c r="G17" s="15">
        <f>G15-G16</f>
        <v>16259.82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91" t="s">
        <v>137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82" t="s">
        <v>57</v>
      </c>
      <c r="C21" s="83"/>
      <c r="D21" s="83"/>
      <c r="E21" s="83"/>
      <c r="F21" s="84"/>
      <c r="G21" s="21">
        <v>0</v>
      </c>
      <c r="H21" s="17" t="s">
        <v>4</v>
      </c>
      <c r="I21" s="2"/>
    </row>
    <row r="22" spans="1:9" x14ac:dyDescent="0.25">
      <c r="A22" s="2"/>
      <c r="B22" s="82" t="s">
        <v>58</v>
      </c>
      <c r="C22" s="83"/>
      <c r="D22" s="83"/>
      <c r="E22" s="83"/>
      <c r="F22" s="84"/>
      <c r="G22" s="21">
        <v>0</v>
      </c>
      <c r="H22" s="17" t="s">
        <v>4</v>
      </c>
      <c r="I22" s="2"/>
    </row>
    <row r="23" spans="1:9" x14ac:dyDescent="0.25">
      <c r="A23" s="2"/>
      <c r="B23" s="94" t="s">
        <v>137</v>
      </c>
      <c r="C23" s="95"/>
      <c r="D23" s="95"/>
      <c r="E23" s="95"/>
      <c r="F23" s="96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91" t="s">
        <v>138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104" t="s">
        <v>59</v>
      </c>
      <c r="C27" s="105"/>
      <c r="D27" s="105"/>
      <c r="E27" s="105"/>
      <c r="F27" s="106"/>
      <c r="G27" s="21">
        <v>0</v>
      </c>
      <c r="H27" s="17" t="s">
        <v>4</v>
      </c>
      <c r="I27" s="2"/>
    </row>
    <row r="28" spans="1:9" x14ac:dyDescent="0.25">
      <c r="A28" s="2"/>
      <c r="B28" s="82" t="s">
        <v>60</v>
      </c>
      <c r="C28" s="83"/>
      <c r="D28" s="83"/>
      <c r="E28" s="83"/>
      <c r="F28" s="84"/>
      <c r="G28" s="21">
        <v>0</v>
      </c>
      <c r="H28" s="17" t="s">
        <v>4</v>
      </c>
      <c r="I28" s="2"/>
    </row>
    <row r="29" spans="1:9" ht="15" customHeight="1" x14ac:dyDescent="0.25">
      <c r="A29" s="2"/>
      <c r="B29" s="91" t="s">
        <v>138</v>
      </c>
      <c r="C29" s="92"/>
      <c r="D29" s="92"/>
      <c r="E29" s="92"/>
      <c r="F29" s="93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91" t="s">
        <v>61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2" t="s">
        <v>62</v>
      </c>
      <c r="C33" s="83"/>
      <c r="D33" s="83"/>
      <c r="E33" s="83"/>
      <c r="F33" s="84"/>
      <c r="G33" s="9">
        <f>'Fane 6. Gen. inv. i 2016'!F13</f>
        <v>163571.8952</v>
      </c>
      <c r="H33" s="17" t="s">
        <v>4</v>
      </c>
      <c r="I33" s="2"/>
    </row>
    <row r="34" spans="1:9" x14ac:dyDescent="0.25">
      <c r="A34" s="2"/>
      <c r="B34" s="82" t="s">
        <v>63</v>
      </c>
      <c r="C34" s="83"/>
      <c r="D34" s="83"/>
      <c r="E34" s="83"/>
      <c r="F34" s="84"/>
      <c r="G34" s="21">
        <v>58000.000000000007</v>
      </c>
      <c r="H34" s="17" t="s">
        <v>4</v>
      </c>
      <c r="I34" s="2"/>
    </row>
    <row r="35" spans="1:9" x14ac:dyDescent="0.25">
      <c r="A35" s="2"/>
      <c r="B35" s="94" t="s">
        <v>61</v>
      </c>
      <c r="C35" s="95"/>
      <c r="D35" s="95"/>
      <c r="E35" s="95"/>
      <c r="F35" s="96"/>
      <c r="G35" s="15">
        <f>G33-G34</f>
        <v>105571.8952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7" t="s">
        <v>101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64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7" t="s">
        <v>65</v>
      </c>
      <c r="C9" s="108"/>
      <c r="D9" s="108"/>
      <c r="E9" s="108"/>
      <c r="F9" s="109"/>
      <c r="G9" s="20">
        <v>8452031</v>
      </c>
      <c r="H9" s="25" t="s">
        <v>4</v>
      </c>
      <c r="I9" s="2"/>
    </row>
    <row r="10" spans="1:9" x14ac:dyDescent="0.25">
      <c r="A10" s="2"/>
      <c r="B10" s="94" t="s">
        <v>66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82" t="s">
        <v>16</v>
      </c>
      <c r="C11" s="83"/>
      <c r="D11" s="84"/>
      <c r="E11" s="21">
        <v>2846893</v>
      </c>
      <c r="F11" s="17" t="s">
        <v>4</v>
      </c>
      <c r="G11" s="14"/>
      <c r="H11" s="29"/>
      <c r="I11" s="2"/>
    </row>
    <row r="12" spans="1:9" x14ac:dyDescent="0.25">
      <c r="A12" s="2"/>
      <c r="B12" s="82" t="s">
        <v>67</v>
      </c>
      <c r="C12" s="83"/>
      <c r="D12" s="84"/>
      <c r="E12" s="21">
        <v>259147</v>
      </c>
      <c r="F12" s="17" t="s">
        <v>4</v>
      </c>
      <c r="G12" s="10"/>
      <c r="H12" s="30"/>
      <c r="I12" s="2"/>
    </row>
    <row r="13" spans="1:9" x14ac:dyDescent="0.25">
      <c r="A13" s="2"/>
      <c r="B13" s="82" t="s">
        <v>68</v>
      </c>
      <c r="C13" s="83"/>
      <c r="D13" s="84"/>
      <c r="E13" s="21">
        <v>44805</v>
      </c>
      <c r="F13" s="17" t="s">
        <v>4</v>
      </c>
      <c r="G13" s="10"/>
      <c r="H13" s="30"/>
      <c r="I13" s="2"/>
    </row>
    <row r="14" spans="1:9" x14ac:dyDescent="0.25">
      <c r="A14" s="2"/>
      <c r="B14" s="82" t="s">
        <v>69</v>
      </c>
      <c r="C14" s="83"/>
      <c r="D14" s="84"/>
      <c r="E14" s="21">
        <v>116000</v>
      </c>
      <c r="F14" s="17" t="s">
        <v>4</v>
      </c>
      <c r="G14" s="10"/>
      <c r="H14" s="30"/>
      <c r="I14" s="2"/>
    </row>
    <row r="15" spans="1:9" x14ac:dyDescent="0.25">
      <c r="A15" s="2"/>
      <c r="B15" s="107" t="s">
        <v>17</v>
      </c>
      <c r="C15" s="108"/>
      <c r="D15" s="109"/>
      <c r="E15" s="12">
        <f>SUM(E11:E14)</f>
        <v>3266845</v>
      </c>
      <c r="F15" s="25" t="s">
        <v>4</v>
      </c>
      <c r="G15" s="10"/>
      <c r="H15" s="30"/>
      <c r="I15" s="2"/>
    </row>
    <row r="16" spans="1:9" x14ac:dyDescent="0.25">
      <c r="A16" s="2"/>
      <c r="B16" s="82" t="s">
        <v>18</v>
      </c>
      <c r="C16" s="83"/>
      <c r="D16" s="84"/>
      <c r="E16" s="21">
        <v>159396</v>
      </c>
      <c r="F16" s="17" t="s">
        <v>4</v>
      </c>
      <c r="G16" s="10"/>
      <c r="H16" s="30"/>
      <c r="I16" s="2"/>
    </row>
    <row r="17" spans="1:9" x14ac:dyDescent="0.25">
      <c r="A17" s="2"/>
      <c r="B17" s="82" t="s">
        <v>19</v>
      </c>
      <c r="C17" s="83"/>
      <c r="D17" s="84"/>
      <c r="E17" s="21">
        <v>7000</v>
      </c>
      <c r="F17" s="17" t="s">
        <v>4</v>
      </c>
      <c r="G17" s="10"/>
      <c r="H17" s="30"/>
      <c r="I17" s="2"/>
    </row>
    <row r="18" spans="1:9" x14ac:dyDescent="0.25">
      <c r="A18" s="2"/>
      <c r="B18" s="82" t="s">
        <v>20</v>
      </c>
      <c r="C18" s="83"/>
      <c r="D18" s="84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7" t="s">
        <v>21</v>
      </c>
      <c r="C19" s="108"/>
      <c r="D19" s="109"/>
      <c r="E19" s="12">
        <f>SUM(E16:E18)</f>
        <v>166396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4" t="s">
        <v>22</v>
      </c>
      <c r="C20" s="105"/>
      <c r="D20" s="106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4" t="s">
        <v>23</v>
      </c>
      <c r="C21" s="105"/>
      <c r="D21" s="106"/>
      <c r="E21" s="21">
        <v>-2290598.38</v>
      </c>
      <c r="F21" s="17" t="s">
        <v>4</v>
      </c>
      <c r="G21" s="10"/>
      <c r="H21" s="30"/>
      <c r="I21" s="2"/>
    </row>
    <row r="22" spans="1:9" x14ac:dyDescent="0.25">
      <c r="A22" s="2"/>
      <c r="B22" s="82" t="s">
        <v>24</v>
      </c>
      <c r="C22" s="83"/>
      <c r="D22" s="84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2" t="s">
        <v>25</v>
      </c>
      <c r="C23" s="83"/>
      <c r="D23" s="84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4" t="s">
        <v>26</v>
      </c>
      <c r="C24" s="105"/>
      <c r="D24" s="106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4" t="s">
        <v>27</v>
      </c>
      <c r="C25" s="105"/>
      <c r="D25" s="106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4" t="s">
        <v>28</v>
      </c>
      <c r="C26" s="105"/>
      <c r="D26" s="106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7" t="s">
        <v>29</v>
      </c>
      <c r="C27" s="108"/>
      <c r="D27" s="109"/>
      <c r="E27" s="12">
        <f>SUM(E20:E26)</f>
        <v>-2290598.38</v>
      </c>
      <c r="F27" s="25" t="s">
        <v>4</v>
      </c>
      <c r="G27" s="11"/>
      <c r="H27" s="31"/>
      <c r="I27" s="2"/>
    </row>
    <row r="28" spans="1:9" x14ac:dyDescent="0.25">
      <c r="A28" s="2"/>
      <c r="B28" s="107" t="s">
        <v>30</v>
      </c>
      <c r="C28" s="108"/>
      <c r="D28" s="109"/>
      <c r="E28" s="12">
        <f>E15+E19+E27</f>
        <v>1142642.6200000001</v>
      </c>
      <c r="F28" s="25" t="s">
        <v>4</v>
      </c>
      <c r="G28" s="1">
        <f>IF(E28&lt;0,0,-E28)</f>
        <v>-1142642.6200000001</v>
      </c>
      <c r="H28" s="25" t="s">
        <v>4</v>
      </c>
      <c r="I28" s="2"/>
    </row>
    <row r="29" spans="1:9" x14ac:dyDescent="0.25">
      <c r="A29" s="2"/>
      <c r="B29" s="94" t="s">
        <v>70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107" t="s">
        <v>70</v>
      </c>
      <c r="C30" s="108"/>
      <c r="D30" s="109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10" t="s">
        <v>44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104" t="s">
        <v>45</v>
      </c>
      <c r="C32" s="105"/>
      <c r="D32" s="106"/>
      <c r="E32" s="21">
        <v>6235667.0199999996</v>
      </c>
      <c r="F32" s="17" t="s">
        <v>4</v>
      </c>
      <c r="G32" s="14"/>
      <c r="H32" s="29"/>
      <c r="I32" s="2"/>
    </row>
    <row r="33" spans="1:9" x14ac:dyDescent="0.25">
      <c r="A33" s="2"/>
      <c r="B33" s="82" t="s">
        <v>31</v>
      </c>
      <c r="C33" s="83"/>
      <c r="D33" s="84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4" t="s">
        <v>32</v>
      </c>
      <c r="C34" s="105"/>
      <c r="D34" s="106"/>
      <c r="E34" s="21">
        <v>125694.02</v>
      </c>
      <c r="F34" s="17" t="s">
        <v>4</v>
      </c>
      <c r="G34" s="11"/>
      <c r="H34" s="31"/>
      <c r="I34" s="2"/>
    </row>
    <row r="35" spans="1:9" x14ac:dyDescent="0.25">
      <c r="A35" s="2"/>
      <c r="B35" s="107" t="s">
        <v>33</v>
      </c>
      <c r="C35" s="108"/>
      <c r="D35" s="109"/>
      <c r="E35" s="12">
        <f>SUM(E32:E34)</f>
        <v>6361361.0399999991</v>
      </c>
      <c r="F35" s="25" t="s">
        <v>4</v>
      </c>
      <c r="G35" s="12">
        <f>-E35</f>
        <v>-6361361.0399999991</v>
      </c>
      <c r="H35" s="25" t="s">
        <v>4</v>
      </c>
      <c r="I35" s="2"/>
    </row>
    <row r="36" spans="1:9" x14ac:dyDescent="0.25">
      <c r="A36" s="2"/>
      <c r="B36" s="94" t="s">
        <v>133</v>
      </c>
      <c r="C36" s="95"/>
      <c r="D36" s="95"/>
      <c r="E36" s="95"/>
      <c r="F36" s="96"/>
      <c r="G36" s="15">
        <f>$G$9+$G$28+$G$30+$G$35</f>
        <v>948027.34000000078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102</v>
      </c>
      <c r="C3" s="86"/>
      <c r="D3" s="86"/>
      <c r="E3" s="86"/>
      <c r="F3" s="86"/>
      <c r="G3" s="86"/>
      <c r="H3" s="2"/>
    </row>
    <row r="4" spans="1:8" ht="1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131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78</v>
      </c>
      <c r="C9" s="90"/>
      <c r="D9" s="103" t="s">
        <v>40</v>
      </c>
      <c r="E9" s="103"/>
      <c r="F9" s="103" t="s">
        <v>83</v>
      </c>
      <c r="G9" s="103"/>
      <c r="H9" s="2"/>
    </row>
    <row r="10" spans="1:8" x14ac:dyDescent="0.25">
      <c r="A10" s="2"/>
      <c r="B10" s="111" t="s">
        <v>132</v>
      </c>
      <c r="C10" s="112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4" t="s">
        <v>85</v>
      </c>
      <c r="C11" s="95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4" t="s">
        <v>95</v>
      </c>
      <c r="C12" s="96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141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142</v>
      </c>
      <c r="C16" s="89"/>
      <c r="D16" s="89"/>
      <c r="E16" s="90"/>
      <c r="F16" s="103" t="s">
        <v>128</v>
      </c>
      <c r="G16" s="103"/>
      <c r="H16" s="2"/>
    </row>
    <row r="17" spans="1:8" x14ac:dyDescent="0.25">
      <c r="A17" s="2"/>
      <c r="B17" s="82" t="s">
        <v>140</v>
      </c>
      <c r="C17" s="83"/>
      <c r="D17" s="83"/>
      <c r="E17" s="84"/>
      <c r="F17" s="21">
        <v>0</v>
      </c>
      <c r="G17" s="17" t="s">
        <v>4</v>
      </c>
      <c r="H17" s="2"/>
    </row>
    <row r="18" spans="1:8" x14ac:dyDescent="0.25">
      <c r="A18" s="2"/>
      <c r="B18" s="94" t="s">
        <v>129</v>
      </c>
      <c r="C18" s="95"/>
      <c r="D18" s="95"/>
      <c r="E18" s="96"/>
      <c r="F18" s="15">
        <f>SUM(F17:F17)</f>
        <v>0</v>
      </c>
      <c r="G18" s="16" t="s">
        <v>4</v>
      </c>
      <c r="H18" s="2"/>
    </row>
    <row r="19" spans="1:8" x14ac:dyDescent="0.25">
      <c r="A19" s="2"/>
      <c r="B19" s="94" t="s">
        <v>130</v>
      </c>
      <c r="C19" s="95"/>
      <c r="D19" s="95"/>
      <c r="E19" s="96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2017-09-15T21:22:19Z</dcterms:modified>
</cp:coreProperties>
</file>