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45" yWindow="270" windowWidth="12480" windowHeight="12645" firstSheet="3" activeTab="7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 calcMode="autoNoTable"/>
</workbook>
</file>

<file path=xl/calcChain.xml><?xml version="1.0" encoding="utf-8"?>
<calcChain xmlns="http://schemas.openxmlformats.org/spreadsheetml/2006/main">
  <c r="G11" i="10" l="1"/>
  <c r="G10" i="10"/>
  <c r="G12" i="10" l="1"/>
  <c r="G30" i="13" l="1"/>
  <c r="G10" i="9" l="1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0" i="11"/>
  <c r="G14" i="10"/>
  <c r="G12" i="7"/>
  <c r="E22" i="2"/>
  <c r="G22" i="2" s="1"/>
  <c r="E16" i="2"/>
  <c r="E10" i="2"/>
  <c r="E10" i="4" s="1"/>
  <c r="E10" i="5" s="1"/>
  <c r="E10" i="6" s="1"/>
  <c r="E14" i="2" l="1"/>
  <c r="G14" i="2" s="1"/>
  <c r="E15" i="6"/>
  <c r="G15" i="6" s="1"/>
  <c r="E15" i="4"/>
  <c r="G15" i="4" s="1"/>
  <c r="E15" i="5"/>
  <c r="G15" i="5" s="1"/>
  <c r="F12" i="1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<sst xmlns="http://schemas.openxmlformats.org/spreadsheetml/2006/main" count="248" uniqueCount="122">
  <si>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</si>
  <si>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</si>
  <si>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</si>
  <si>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</si>
  <si>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</si>
  <si>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</si>
  <si>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</si>
  <si>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</si>
  <si>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</si>
  <si>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</si>
  <si>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</si>
  <si>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</si>
  <si>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</si>
  <si>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</si>
  <si>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</si>
  <si>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</si>
  <si>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</si>
  <si>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</si>
  <si>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</si>
  <si>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</si>
  <si>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</si>
  <si>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</si>
  <si>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</si>
  <si>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</si>
  <si>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</si>
  <si>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</si>
  <si>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</si>
  <si>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</si>
  <si>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</si>
  <si>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</si>
  <si>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</si>
  <si>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</si>
  <si>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</si>
  <si>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</si>
  <si>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</si>
  <si>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</si>
  <si>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</si>
  <si>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</si>
  <si>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</si>
  <si>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</si>
  <si>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</si>
  <si>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</si>
  <si>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</si>
  <si>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</si>
  <si>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</si>
  <si>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</si>
  <si>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</si>
  <si>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</si>
  <si>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</si>
  <si>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</si>
  <si>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</si>
  <si>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</si>
  <si>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</si>
  <si>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</si>
  <si>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</si>
  <si>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</si>
  <si>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</si>
  <si>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</si>
  <si>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</si>
  <si>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</si>
  <si>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</si>
  <si>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</si>
  <si>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</si>
  <si>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</si>
  <si>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</si>
  <si>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</si>
  <si>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</si>
  <si>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</si>
  <si>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</si>
  <si>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</si>
  <si>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</si>
  <si>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</si>
  <si>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</si>
  <si>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</si>
  <si>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</si>
  <si>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</si>
  <si>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</si>
  <si>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</si>
  <si>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</si>
  <si>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</si>
  <si>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</si>
  <si>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</si>
  <si>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</si>
  <si>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</si>
  <si>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</si>
  <si>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</si>
  <si>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</si>
  <si>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</si>
  <si>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</si>
  <si>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</si>
  <si>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</si>
  <si>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</si>
  <si>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</si>
  <si>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</si>
  <si>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</si>
  <si>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</si>
  <si>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</si>
  <si>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</si>
  <si>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</si>
  <si>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</si>
  <si>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</si>
  <si>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</si>
  <si>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</si>
  <si>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</si>
  <si>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</si>
  <si>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</si>
  <si>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</si>
  <si>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</si>
  <si>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</si>
  <si>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</si>
  <si>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</si>
  <si>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Køretøjer, personbil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</si>
  <si>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</si>
  <si>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</si>
  <si>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</si>
  <si>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</si>
  <si>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</si>
  <si>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</si>
  <si>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</si>
  <si>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</si>
  <si>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Overdækning for Bjerndrup Vandværk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</si>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</sst>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0" fillId="2" borderId="0" xfId="0" applyNumberFormat="1" applyFill="1"/>
    <xf numFmtId="3" fontId="10" fillId="4" borderId="1" xfId="0" applyNumberFormat="1" applyFont="1" applyFill="1" applyBorder="1" applyProtection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19" sqref="D19:G19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7" t="s">
        <v>11</v>
      </c>
      <c r="E6" s="47"/>
      <c r="F6" s="47"/>
      <c r="G6" s="47"/>
      <c r="H6" s="4"/>
      <c r="I6" s="1"/>
    </row>
    <row r="7" spans="1:9" ht="15" customHeight="1" x14ac:dyDescent="0.25">
      <c r="A7" s="1"/>
      <c r="B7" s="1"/>
      <c r="C7" s="4"/>
      <c r="D7" s="47"/>
      <c r="E7" s="47"/>
      <c r="F7" s="47"/>
      <c r="G7" s="47"/>
      <c r="H7" s="4"/>
      <c r="I7" s="1"/>
    </row>
    <row r="8" spans="1:9" ht="15.75" x14ac:dyDescent="0.25">
      <c r="A8" s="1"/>
      <c r="B8" s="1"/>
      <c r="C8" s="5"/>
      <c r="D8" s="55" t="s">
        <v>109</v>
      </c>
      <c r="E8" s="55"/>
      <c r="F8" s="55"/>
      <c r="G8" s="5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4" t="s">
        <v>12</v>
      </c>
      <c r="E11" s="54"/>
      <c r="F11" s="54"/>
      <c r="G11" s="5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8" t="s">
        <v>26</v>
      </c>
      <c r="E13" s="69"/>
      <c r="F13" s="69"/>
      <c r="G13" s="70"/>
      <c r="H13" s="1"/>
      <c r="I13" s="1"/>
    </row>
    <row r="14" spans="1:9" x14ac:dyDescent="0.25">
      <c r="A14" s="1"/>
      <c r="B14" s="1"/>
      <c r="C14" s="3" t="s">
        <v>14</v>
      </c>
      <c r="D14" s="56" t="s">
        <v>23</v>
      </c>
      <c r="E14" s="57"/>
      <c r="F14" s="57"/>
      <c r="G14" s="58"/>
      <c r="H14" s="1"/>
      <c r="I14" s="1"/>
    </row>
    <row r="15" spans="1:9" x14ac:dyDescent="0.25">
      <c r="A15" s="1"/>
      <c r="B15" s="1"/>
      <c r="C15" s="3" t="s">
        <v>15</v>
      </c>
      <c r="D15" s="56" t="s">
        <v>24</v>
      </c>
      <c r="E15" s="57"/>
      <c r="F15" s="57"/>
      <c r="G15" s="58"/>
      <c r="H15" s="1"/>
      <c r="I15" s="1"/>
    </row>
    <row r="16" spans="1:9" x14ac:dyDescent="0.25">
      <c r="A16" s="1"/>
      <c r="B16" s="1"/>
      <c r="C16" s="3" t="s">
        <v>16</v>
      </c>
      <c r="D16" s="56" t="s">
        <v>25</v>
      </c>
      <c r="E16" s="57"/>
      <c r="F16" s="57"/>
      <c r="G16" s="58"/>
      <c r="H16" s="1"/>
      <c r="I16" s="1"/>
    </row>
    <row r="17" spans="1:9" x14ac:dyDescent="0.25">
      <c r="A17" s="1"/>
      <c r="B17" s="1"/>
      <c r="C17" s="3" t="s">
        <v>17</v>
      </c>
      <c r="D17" s="59" t="s">
        <v>27</v>
      </c>
      <c r="E17" s="60"/>
      <c r="F17" s="60"/>
      <c r="G17" s="61"/>
      <c r="H17" s="1"/>
      <c r="I17" s="1"/>
    </row>
    <row r="18" spans="1:9" x14ac:dyDescent="0.25">
      <c r="A18" s="1"/>
      <c r="B18" s="1"/>
      <c r="C18" s="3" t="s">
        <v>18</v>
      </c>
      <c r="D18" s="62" t="s">
        <v>28</v>
      </c>
      <c r="E18" s="63"/>
      <c r="F18" s="63"/>
      <c r="G18" s="64"/>
      <c r="H18" s="1"/>
      <c r="I18" s="1"/>
    </row>
    <row r="19" spans="1:9" x14ac:dyDescent="0.25">
      <c r="A19" s="1"/>
      <c r="B19" s="1"/>
      <c r="C19" s="3" t="s">
        <v>19</v>
      </c>
      <c r="D19" s="65" t="s">
        <v>32</v>
      </c>
      <c r="E19" s="66"/>
      <c r="F19" s="66"/>
      <c r="G19" s="67"/>
      <c r="H19" s="1"/>
      <c r="I19" s="1"/>
    </row>
    <row r="20" spans="1:9" x14ac:dyDescent="0.25">
      <c r="A20" s="1"/>
      <c r="B20" s="1"/>
      <c r="C20" s="3" t="s">
        <v>20</v>
      </c>
      <c r="D20" s="48" t="s">
        <v>6</v>
      </c>
      <c r="E20" s="49"/>
      <c r="F20" s="49"/>
      <c r="G20" s="50"/>
      <c r="H20" s="1"/>
      <c r="I20" s="1"/>
    </row>
    <row r="21" spans="1:9" x14ac:dyDescent="0.25">
      <c r="A21" s="1"/>
      <c r="B21" s="1"/>
      <c r="C21" s="3" t="s">
        <v>21</v>
      </c>
      <c r="D21" s="48" t="s">
        <v>29</v>
      </c>
      <c r="E21" s="49"/>
      <c r="F21" s="49"/>
      <c r="G21" s="50"/>
      <c r="H21" s="1"/>
      <c r="I21" s="1"/>
    </row>
    <row r="22" spans="1:9" x14ac:dyDescent="0.25">
      <c r="A22" s="1"/>
      <c r="B22" s="1"/>
      <c r="C22" s="3" t="s">
        <v>22</v>
      </c>
      <c r="D22" s="51" t="s">
        <v>30</v>
      </c>
      <c r="E22" s="52"/>
      <c r="F22" s="52"/>
      <c r="G22" s="5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117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2" t="s">
        <v>93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81" t="s">
        <v>81</v>
      </c>
      <c r="C9" s="82"/>
      <c r="D9" s="82"/>
      <c r="E9" s="82"/>
      <c r="F9" s="83"/>
      <c r="G9" s="36">
        <v>3557492.75</v>
      </c>
      <c r="H9" s="10" t="s">
        <v>4</v>
      </c>
      <c r="I9" s="1"/>
    </row>
    <row r="10" spans="1:9" x14ac:dyDescent="0.25">
      <c r="A10" s="1"/>
      <c r="B10" s="81" t="s">
        <v>82</v>
      </c>
      <c r="C10" s="82"/>
      <c r="D10" s="82"/>
      <c r="E10" s="82"/>
      <c r="F10" s="83"/>
      <c r="G10" s="36">
        <v>3184500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372992.75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2" t="s">
        <v>84</v>
      </c>
      <c r="C14" s="93"/>
      <c r="D14" s="93"/>
      <c r="E14" s="93"/>
      <c r="F14" s="93"/>
      <c r="G14" s="93"/>
      <c r="H14" s="94"/>
      <c r="I14" s="1"/>
    </row>
    <row r="15" spans="1:9" x14ac:dyDescent="0.25">
      <c r="A15" s="1"/>
      <c r="B15" s="81" t="s">
        <v>85</v>
      </c>
      <c r="C15" s="82"/>
      <c r="D15" s="82"/>
      <c r="E15" s="82"/>
      <c r="F15" s="83"/>
      <c r="G15" s="36">
        <v>-11350.31</v>
      </c>
      <c r="H15" s="10" t="s">
        <v>4</v>
      </c>
      <c r="I15" s="1"/>
    </row>
    <row r="16" spans="1:9" x14ac:dyDescent="0.25">
      <c r="A16" s="1"/>
      <c r="B16" s="81" t="s">
        <v>86</v>
      </c>
      <c r="C16" s="82"/>
      <c r="D16" s="82"/>
      <c r="E16" s="82"/>
      <c r="F16" s="83"/>
      <c r="G16" s="36">
        <v>-42000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30649.690000000002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2" t="s">
        <v>94</v>
      </c>
      <c r="C20" s="93"/>
      <c r="D20" s="93"/>
      <c r="E20" s="93"/>
      <c r="F20" s="93"/>
      <c r="G20" s="93"/>
      <c r="H20" s="94"/>
      <c r="I20" s="1"/>
    </row>
    <row r="21" spans="1:9" x14ac:dyDescent="0.25">
      <c r="A21" s="1"/>
      <c r="B21" s="81" t="s">
        <v>95</v>
      </c>
      <c r="C21" s="82"/>
      <c r="D21" s="82"/>
      <c r="E21" s="82"/>
      <c r="F21" s="83"/>
      <c r="G21" s="36">
        <v>0</v>
      </c>
      <c r="H21" s="10" t="s">
        <v>4</v>
      </c>
      <c r="I21" s="1"/>
    </row>
    <row r="22" spans="1:9" x14ac:dyDescent="0.25">
      <c r="A22" s="1"/>
      <c r="B22" s="81" t="s">
        <v>97</v>
      </c>
      <c r="C22" s="82"/>
      <c r="D22" s="82"/>
      <c r="E22" s="82"/>
      <c r="F22" s="83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2" t="s">
        <v>88</v>
      </c>
      <c r="C26" s="93"/>
      <c r="D26" s="93"/>
      <c r="E26" s="93"/>
      <c r="F26" s="93"/>
      <c r="G26" s="93"/>
      <c r="H26" s="94"/>
      <c r="I26" s="1"/>
    </row>
    <row r="27" spans="1:9" x14ac:dyDescent="0.25">
      <c r="A27" s="1"/>
      <c r="B27" s="81" t="s">
        <v>89</v>
      </c>
      <c r="C27" s="82"/>
      <c r="D27" s="82"/>
      <c r="E27" s="82"/>
      <c r="F27" s="83"/>
      <c r="G27" s="36">
        <v>20133</v>
      </c>
      <c r="H27" s="10" t="s">
        <v>4</v>
      </c>
      <c r="I27" s="1"/>
    </row>
    <row r="28" spans="1:9" x14ac:dyDescent="0.25">
      <c r="A28" s="1"/>
      <c r="B28" s="81" t="s">
        <v>90</v>
      </c>
      <c r="C28" s="82"/>
      <c r="D28" s="82"/>
      <c r="E28" s="82"/>
      <c r="F28" s="83"/>
      <c r="G28" s="36">
        <v>58000</v>
      </c>
      <c r="H28" s="10" t="s">
        <v>4</v>
      </c>
      <c r="I28" s="1"/>
    </row>
    <row r="29" spans="1:9" x14ac:dyDescent="0.25">
      <c r="A29" s="1"/>
      <c r="B29" s="81" t="s">
        <v>91</v>
      </c>
      <c r="C29" s="82"/>
      <c r="D29" s="82"/>
      <c r="E29" s="82"/>
      <c r="F29" s="83"/>
      <c r="G29" s="20">
        <f>'Fane 6. Gen. inv. i 2015'!F12</f>
        <v>106040.25600000001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133947.51200000002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118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5" t="s">
        <v>51</v>
      </c>
      <c r="C9" s="86"/>
      <c r="D9" s="86"/>
      <c r="E9" s="86"/>
      <c r="F9" s="87"/>
      <c r="G9" s="37">
        <v>9006720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81" t="s">
        <v>53</v>
      </c>
      <c r="C11" s="82"/>
      <c r="D11" s="83"/>
      <c r="E11" s="36">
        <v>2941773</v>
      </c>
      <c r="F11" s="10" t="s">
        <v>4</v>
      </c>
      <c r="G11" s="19"/>
      <c r="H11" s="25"/>
      <c r="I11" s="1"/>
    </row>
    <row r="12" spans="1:9" x14ac:dyDescent="0.25">
      <c r="A12" s="1"/>
      <c r="B12" s="81" t="s">
        <v>54</v>
      </c>
      <c r="C12" s="82"/>
      <c r="D12" s="83"/>
      <c r="E12" s="36">
        <v>223157</v>
      </c>
      <c r="F12" s="10" t="s">
        <v>4</v>
      </c>
      <c r="G12" s="13"/>
      <c r="H12" s="26"/>
      <c r="I12" s="1"/>
    </row>
    <row r="13" spans="1:9" x14ac:dyDescent="0.25">
      <c r="A13" s="1"/>
      <c r="B13" s="81" t="s">
        <v>55</v>
      </c>
      <c r="C13" s="82"/>
      <c r="D13" s="83"/>
      <c r="E13" s="36">
        <v>74007</v>
      </c>
      <c r="F13" s="10" t="s">
        <v>4</v>
      </c>
      <c r="G13" s="13"/>
      <c r="H13" s="26"/>
      <c r="I13" s="1"/>
    </row>
    <row r="14" spans="1:9" x14ac:dyDescent="0.25">
      <c r="A14" s="1"/>
      <c r="B14" s="81" t="s">
        <v>56</v>
      </c>
      <c r="C14" s="82"/>
      <c r="D14" s="83"/>
      <c r="E14" s="36">
        <v>42333</v>
      </c>
      <c r="F14" s="10" t="s">
        <v>4</v>
      </c>
      <c r="G14" s="13"/>
      <c r="H14" s="26"/>
      <c r="I14" s="1"/>
    </row>
    <row r="15" spans="1:9" x14ac:dyDescent="0.25">
      <c r="A15" s="1"/>
      <c r="B15" s="85" t="s">
        <v>57</v>
      </c>
      <c r="C15" s="86"/>
      <c r="D15" s="87"/>
      <c r="E15" s="33">
        <f>SUM(E11:E14)</f>
        <v>3281270</v>
      </c>
      <c r="F15" s="16" t="s">
        <v>4</v>
      </c>
      <c r="G15" s="13"/>
      <c r="H15" s="26"/>
      <c r="I15" s="1"/>
    </row>
    <row r="16" spans="1:9" x14ac:dyDescent="0.25">
      <c r="A16" s="1"/>
      <c r="B16" s="81" t="s">
        <v>58</v>
      </c>
      <c r="C16" s="82"/>
      <c r="D16" s="83"/>
      <c r="E16" s="36">
        <v>132128</v>
      </c>
      <c r="F16" s="10" t="s">
        <v>4</v>
      </c>
      <c r="G16" s="13"/>
      <c r="H16" s="26"/>
      <c r="I16" s="1"/>
    </row>
    <row r="17" spans="1:9" x14ac:dyDescent="0.25">
      <c r="A17" s="1"/>
      <c r="B17" s="81" t="s">
        <v>59</v>
      </c>
      <c r="C17" s="82"/>
      <c r="D17" s="83"/>
      <c r="E17" s="36">
        <v>6000</v>
      </c>
      <c r="F17" s="10" t="s">
        <v>4</v>
      </c>
      <c r="G17" s="13"/>
      <c r="H17" s="26"/>
      <c r="I17" s="1"/>
    </row>
    <row r="18" spans="1:9" x14ac:dyDescent="0.25">
      <c r="A18" s="1"/>
      <c r="B18" s="81" t="s">
        <v>60</v>
      </c>
      <c r="C18" s="82"/>
      <c r="D18" s="83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5" t="s">
        <v>61</v>
      </c>
      <c r="C19" s="86"/>
      <c r="D19" s="87"/>
      <c r="E19" s="33">
        <f>SUM(E16:E18)</f>
        <v>138128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-896902.56</v>
      </c>
      <c r="F21" s="10" t="s">
        <v>4</v>
      </c>
      <c r="G21" s="13"/>
      <c r="H21" s="26"/>
      <c r="I21" s="1"/>
    </row>
    <row r="22" spans="1:9" x14ac:dyDescent="0.25">
      <c r="A22" s="1"/>
      <c r="B22" s="81" t="s">
        <v>64</v>
      </c>
      <c r="C22" s="82"/>
      <c r="D22" s="83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81" t="s">
        <v>65</v>
      </c>
      <c r="C23" s="82"/>
      <c r="D23" s="83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5" t="s">
        <v>69</v>
      </c>
      <c r="C27" s="86"/>
      <c r="D27" s="87"/>
      <c r="E27" s="33">
        <f>SUM(E20:E26)</f>
        <v>-896902.56</v>
      </c>
      <c r="F27" s="16" t="s">
        <v>4</v>
      </c>
      <c r="G27" s="14"/>
      <c r="H27" s="27"/>
      <c r="I27" s="1"/>
    </row>
    <row r="28" spans="1:9" x14ac:dyDescent="0.25">
      <c r="A28" s="1"/>
      <c r="B28" s="85" t="s">
        <v>70</v>
      </c>
      <c r="C28" s="86"/>
      <c r="D28" s="87"/>
      <c r="E28" s="33">
        <f>E15+E19+E27</f>
        <v>2522495.44</v>
      </c>
      <c r="F28" s="16" t="s">
        <v>4</v>
      </c>
      <c r="G28" s="31">
        <f>IF(E28&lt;0,0,-E28)</f>
        <v>-2522495.44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5" t="s">
        <v>71</v>
      </c>
      <c r="C30" s="86"/>
      <c r="D30" s="87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6" t="s">
        <v>112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113</v>
      </c>
      <c r="C32" s="72"/>
      <c r="D32" s="73"/>
      <c r="E32" s="36">
        <v>6923650.3099999996</v>
      </c>
      <c r="F32" s="10" t="s">
        <v>4</v>
      </c>
      <c r="G32" s="19"/>
      <c r="H32" s="25"/>
      <c r="I32" s="1"/>
    </row>
    <row r="33" spans="1:9" x14ac:dyDescent="0.25">
      <c r="A33" s="1"/>
      <c r="B33" s="81" t="s">
        <v>72</v>
      </c>
      <c r="C33" s="82"/>
      <c r="D33" s="83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113299.53</v>
      </c>
      <c r="F34" s="10" t="s">
        <v>4</v>
      </c>
      <c r="G34" s="14"/>
      <c r="H34" s="27"/>
      <c r="I34" s="1"/>
    </row>
    <row r="35" spans="1:9" x14ac:dyDescent="0.25">
      <c r="A35" s="1"/>
      <c r="B35" s="85" t="s">
        <v>74</v>
      </c>
      <c r="C35" s="86"/>
      <c r="D35" s="87"/>
      <c r="E35" s="33">
        <f>SUM(E32:E34)</f>
        <v>7036949.8399999999</v>
      </c>
      <c r="F35" s="16" t="s">
        <v>4</v>
      </c>
      <c r="G35" s="33">
        <f>-E35</f>
        <v>-7036949.8399999999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-552725.27999999933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2" zoomScaleNormal="100" workbookViewId="0">
      <selection activeCell="B22" sqref="B22:D22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9491539.4955537617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20">
        <f>'Fane 3. Grundlag'!G11</f>
        <v>3563776.5901509845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28</v>
      </c>
      <c r="C11" s="82"/>
      <c r="D11" s="83"/>
      <c r="E11" s="20">
        <f>'Fane 4. Generelt eff.krav'!G11</f>
        <v>100771.96939184722</v>
      </c>
      <c r="F11" s="7" t="s">
        <v>4</v>
      </c>
      <c r="G11" s="14"/>
      <c r="H11" s="15"/>
      <c r="I11" s="1"/>
    </row>
    <row r="12" spans="1:9" x14ac:dyDescent="0.25">
      <c r="A12" s="1"/>
      <c r="B12" s="85" t="s">
        <v>43</v>
      </c>
      <c r="C12" s="86"/>
      <c r="D12" s="87"/>
      <c r="E12" s="33">
        <f>$E$9-$E$11</f>
        <v>9390767.5261619147</v>
      </c>
      <c r="F12" s="17" t="s">
        <v>4</v>
      </c>
      <c r="G12" s="33">
        <f>E12</f>
        <v>9390767.5261619147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78" t="s">
        <v>106</v>
      </c>
      <c r="C14" s="79"/>
      <c r="D14" s="80"/>
      <c r="E14" s="33">
        <f>'Fane 5. Hist. over el. underdæk'!G14</f>
        <v>-266441.71626984252</v>
      </c>
      <c r="F14" s="17" t="s">
        <v>4</v>
      </c>
      <c r="G14" s="33">
        <f>E14</f>
        <v>-266441.71626984252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372992.75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30649.690000000002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133947.51200000002</v>
      </c>
      <c r="F19" s="7" t="s">
        <v>4</v>
      </c>
      <c r="G19" s="14"/>
      <c r="H19" s="15"/>
      <c r="I19" s="1"/>
    </row>
    <row r="20" spans="1:9" x14ac:dyDescent="0.25">
      <c r="A20" s="1"/>
      <c r="B20" s="78" t="s">
        <v>38</v>
      </c>
      <c r="C20" s="79"/>
      <c r="D20" s="80"/>
      <c r="E20" s="33">
        <f>SUM(E16:E19)</f>
        <v>537589.95200000005</v>
      </c>
      <c r="F20" s="17" t="s">
        <v>4</v>
      </c>
      <c r="G20" s="33">
        <f>E20</f>
        <v>537589.95200000005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78" t="s">
        <v>34</v>
      </c>
      <c r="C22" s="79"/>
      <c r="D22" s="80"/>
      <c r="E22" s="33">
        <f>'Fane 8. Kontrol af PL2015'!G36</f>
        <v>-552725.27999999933</v>
      </c>
      <c r="F22" s="17" t="s">
        <v>4</v>
      </c>
      <c r="G22" s="33">
        <f>E22</f>
        <v>-552725.27999999933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9109190.4818920717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G18" sqref="G18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9390767.5261619147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2.1. Økonomisk ramme 2017'!$E$10</f>
        <v>3563776.5901509845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119262.74758225631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100316.89325527058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9409713.3804889005</v>
      </c>
      <c r="F13" s="17" t="s">
        <v>4</v>
      </c>
      <c r="G13" s="33">
        <f>E13</f>
        <v>9409713.3804889005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8" t="s">
        <v>106</v>
      </c>
      <c r="C15" s="79"/>
      <c r="D15" s="80"/>
      <c r="E15" s="37">
        <f>IF('Fane 5. Hist. over el. underdæk'!$G$13&gt;1,'Fane 5. Hist. over el. underdæk'!$G$14,0)</f>
        <v>-266441.71626984252</v>
      </c>
      <c r="F15" s="17" t="s">
        <v>4</v>
      </c>
      <c r="G15" s="33">
        <f>E15</f>
        <v>-266441.71626984252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9143271.6642190572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topLeftCell="A4" zoomScaleNormal="100" workbookViewId="0">
      <selection activeCell="G19" sqref="G19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9409713.3804888986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2.2. Økonomisk ramme 2018'!$E$10*1.0127</f>
        <v>3609036.5528459018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119503.359932209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99863.872197019067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9429352.8682240881</v>
      </c>
      <c r="F13" s="17" t="s">
        <v>4</v>
      </c>
      <c r="G13" s="33">
        <f>E13</f>
        <v>9429352.8682240881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8" t="s">
        <v>106</v>
      </c>
      <c r="C15" s="79"/>
      <c r="D15" s="80"/>
      <c r="E15" s="37">
        <f>IF('Fane 5. Hist. over el. underdæk'!$G$13&gt;2,'Fane 5. Hist. over el. underdæk'!$G$14,0)</f>
        <v>-266441.71626984252</v>
      </c>
      <c r="F15" s="17" t="s">
        <v>4</v>
      </c>
      <c r="G15" s="33">
        <f>E15</f>
        <v>-266441.71626984252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9162911.1519542448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G17" sqref="G1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9429352.8682240881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2.3. Økonomisk ramme 2019'!$E$10*1.0127</f>
        <v>3654871.3170670443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119752.78142644592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99412.896936564561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9449692.7527139708</v>
      </c>
      <c r="F13" s="17" t="s">
        <v>4</v>
      </c>
      <c r="G13" s="33">
        <f>E13</f>
        <v>9449692.7527139708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8" t="s">
        <v>106</v>
      </c>
      <c r="C15" s="79"/>
      <c r="D15" s="80"/>
      <c r="E15" s="37">
        <f>IF('Fane 5. Hist. over el. underdæk'!$G$13&gt;3,'Fane 5. Hist. over el. underdæk'!$G$14,0)</f>
        <v>-266441.71626984252</v>
      </c>
      <c r="F15" s="17" t="s">
        <v>4</v>
      </c>
      <c r="G15" s="33">
        <f>E15</f>
        <v>-266441.71626984252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9183251.0364441276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1" t="s">
        <v>100</v>
      </c>
      <c r="C9" s="82"/>
      <c r="D9" s="82"/>
      <c r="E9" s="82"/>
      <c r="F9" s="83"/>
      <c r="G9" s="36">
        <v>2432752.1477981796</v>
      </c>
      <c r="H9" s="10" t="s">
        <v>4</v>
      </c>
      <c r="I9" s="1"/>
    </row>
    <row r="10" spans="1:9" x14ac:dyDescent="0.25">
      <c r="A10" s="1"/>
      <c r="B10" s="81" t="s">
        <v>101</v>
      </c>
      <c r="C10" s="82"/>
      <c r="D10" s="82"/>
      <c r="E10" s="82"/>
      <c r="F10" s="83"/>
      <c r="G10" s="36">
        <v>3495010.7576045985</v>
      </c>
      <c r="H10" s="10" t="s">
        <v>4</v>
      </c>
      <c r="I10" s="1"/>
    </row>
    <row r="11" spans="1:9" x14ac:dyDescent="0.25">
      <c r="A11" s="1"/>
      <c r="B11" s="81" t="s">
        <v>102</v>
      </c>
      <c r="C11" s="82"/>
      <c r="D11" s="82"/>
      <c r="E11" s="82"/>
      <c r="F11" s="83"/>
      <c r="G11" s="36">
        <v>3563776.5901509845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9491539.4955537617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G9" sqref="G9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1" t="s">
        <v>108</v>
      </c>
      <c r="C9" s="82"/>
      <c r="D9" s="82"/>
      <c r="E9" s="82"/>
      <c r="F9" s="83"/>
      <c r="G9" s="20">
        <f>'Fane 3. Grundlag'!G12-'Fane 3. Grundlag'!G11</f>
        <v>5927762.9054027777</v>
      </c>
      <c r="H9" s="10" t="s">
        <v>4</v>
      </c>
      <c r="I9" s="1"/>
    </row>
    <row r="10" spans="1:9" x14ac:dyDescent="0.25">
      <c r="A10" s="1"/>
      <c r="B10" s="81" t="s">
        <v>28</v>
      </c>
      <c r="C10" s="82"/>
      <c r="D10" s="82"/>
      <c r="E10" s="82"/>
      <c r="F10" s="83"/>
      <c r="G10" s="41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100771.96939184722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tabSelected="1" view="pageLayout" zoomScaleNormal="100" workbookViewId="0">
      <selection activeCell="G14" sqref="G14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1" t="s">
        <v>77</v>
      </c>
      <c r="C9" s="82"/>
      <c r="D9" s="82"/>
      <c r="E9" s="82"/>
      <c r="F9" s="83"/>
      <c r="G9" s="36">
        <v>-2780784</v>
      </c>
      <c r="H9" s="10" t="s">
        <v>4</v>
      </c>
      <c r="I9" s="1"/>
    </row>
    <row r="10" spans="1:9" x14ac:dyDescent="0.25">
      <c r="A10" s="1"/>
      <c r="B10" s="81" t="s">
        <v>78</v>
      </c>
      <c r="C10" s="82"/>
      <c r="D10" s="82"/>
      <c r="E10" s="82"/>
      <c r="F10" s="83"/>
      <c r="G10" s="36">
        <f>-1729694.13492063-3669</f>
        <v>-1733363.1349206299</v>
      </c>
      <c r="H10" s="10" t="s">
        <v>4</v>
      </c>
      <c r="I10" s="1"/>
    </row>
    <row r="11" spans="1:9" x14ac:dyDescent="0.25">
      <c r="A11" s="1"/>
      <c r="B11" s="42" t="s">
        <v>120</v>
      </c>
      <c r="C11" s="43"/>
      <c r="D11" s="43"/>
      <c r="E11" s="43"/>
      <c r="F11" s="44"/>
      <c r="G11" s="36">
        <f>-18346</f>
        <v>-18346</v>
      </c>
      <c r="H11" s="10" t="s">
        <v>4</v>
      </c>
      <c r="I11" s="1"/>
    </row>
    <row r="12" spans="1:9" x14ac:dyDescent="0.25">
      <c r="A12" s="1"/>
      <c r="B12" s="88" t="s">
        <v>92</v>
      </c>
      <c r="C12" s="89"/>
      <c r="D12" s="89"/>
      <c r="E12" s="89"/>
      <c r="F12" s="90"/>
      <c r="G12" s="46">
        <f>G9-G10+G11</f>
        <v>-1065766.8650793701</v>
      </c>
      <c r="H12" s="23" t="s">
        <v>4</v>
      </c>
      <c r="I12" s="1"/>
    </row>
    <row r="13" spans="1:9" x14ac:dyDescent="0.25">
      <c r="A13" s="1"/>
      <c r="B13" s="81" t="s">
        <v>79</v>
      </c>
      <c r="C13" s="82"/>
      <c r="D13" s="82"/>
      <c r="E13" s="82"/>
      <c r="F13" s="83"/>
      <c r="G13" s="36">
        <v>4</v>
      </c>
      <c r="H13" s="10" t="s">
        <v>121</v>
      </c>
      <c r="I13" s="1"/>
    </row>
    <row r="14" spans="1:9" x14ac:dyDescent="0.25">
      <c r="A14" s="1"/>
      <c r="B14" s="74" t="s">
        <v>76</v>
      </c>
      <c r="C14" s="75"/>
      <c r="D14" s="75"/>
      <c r="E14" s="75"/>
      <c r="F14" s="76"/>
      <c r="G14" s="34">
        <f>G12/G13</f>
        <v>-266441.71626984252</v>
      </c>
      <c r="H14" s="18" t="s">
        <v>4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45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45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7">
    <mergeCell ref="B3:H4"/>
    <mergeCell ref="B8:H8"/>
    <mergeCell ref="B14:F14"/>
    <mergeCell ref="B13:F13"/>
    <mergeCell ref="B12:F12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116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39" t="s">
        <v>0</v>
      </c>
      <c r="C9" s="17" t="s">
        <v>1</v>
      </c>
      <c r="D9" s="24" t="s">
        <v>2</v>
      </c>
      <c r="E9" s="24" t="s">
        <v>80</v>
      </c>
      <c r="F9" s="91" t="s">
        <v>3</v>
      </c>
      <c r="G9" s="91"/>
      <c r="H9" s="1"/>
    </row>
    <row r="10" spans="1:8" ht="26.25" x14ac:dyDescent="0.25">
      <c r="A10" s="1"/>
      <c r="B10" s="40" t="s">
        <v>110</v>
      </c>
      <c r="C10" s="38">
        <v>2015</v>
      </c>
      <c r="D10" s="38">
        <v>10</v>
      </c>
      <c r="E10" s="36">
        <v>733402.56</v>
      </c>
      <c r="F10" s="20">
        <f>E10/D10</f>
        <v>73340.256000000008</v>
      </c>
      <c r="G10" s="10" t="s">
        <v>4</v>
      </c>
      <c r="H10" s="1"/>
    </row>
    <row r="11" spans="1:8" x14ac:dyDescent="0.25">
      <c r="A11" s="1"/>
      <c r="B11" s="40" t="s">
        <v>111</v>
      </c>
      <c r="C11" s="38">
        <v>2015</v>
      </c>
      <c r="D11" s="38">
        <v>5</v>
      </c>
      <c r="E11" s="36">
        <v>163500</v>
      </c>
      <c r="F11" s="20">
        <f t="shared" ref="F11" si="0">E11/D11</f>
        <v>32700</v>
      </c>
      <c r="G11" s="10" t="s">
        <v>4</v>
      </c>
      <c r="H11" s="1"/>
    </row>
    <row r="12" spans="1:8" x14ac:dyDescent="0.25">
      <c r="A12" s="1"/>
      <c r="B12" s="74" t="s">
        <v>5</v>
      </c>
      <c r="C12" s="75"/>
      <c r="D12" s="75"/>
      <c r="E12" s="76"/>
      <c r="F12" s="34">
        <f>SUM(F10:F11)</f>
        <v>106040.25600000001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2016-08-08T13:07:45Z</cp:lastPrinted>
  <dcterms:created xsi:type="dcterms:W3CDTF">2016-06-02T08:51:18Z</dcterms:created>
  <dcterms:modified xsi:type="dcterms:W3CDTF">2017-09-15T13:56:54Z</dcterms:modified>
</cp:coreProperties>
</file>