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 activeTab="1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 calcMode="autoNoTable"/>
</workbook>
</file>

<file path=xl/calcChain.xml><?xml version="1.0" encoding="utf-8"?>
<calcChain xmlns="http://schemas.openxmlformats.org/spreadsheetml/2006/main">
  <c r="F11" i="2" l="1"/>
  <c r="C7" i="9"/>
  <c r="C9" i="12" l="1"/>
  <c r="C7" i="12"/>
  <c r="C7" i="11"/>
  <c r="C14" i="3"/>
  <c r="C8" i="9" l="1"/>
  <c r="C7" i="16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3" i="7" s="1"/>
  <c r="F11" i="7"/>
  <c r="F9" i="2" l="1"/>
  <c r="C11" i="12" l="1"/>
  <c r="C31" i="8" s="1"/>
  <c r="E31" i="8" s="1"/>
  <c r="F8" i="2" l="1"/>
  <c r="F8" i="7"/>
  <c r="F12" i="7" s="1"/>
  <c r="F10" i="2" l="1"/>
  <c r="C9" i="10" s="1"/>
  <c r="C15" i="11" l="1"/>
  <c r="C28" i="8" s="1"/>
  <c r="C14" i="4"/>
  <c r="C26" i="8" s="1"/>
  <c r="C27" i="3"/>
  <c r="C24" i="8" s="1"/>
  <c r="F14" i="7"/>
  <c r="C18" i="8" s="1"/>
  <c r="C21" i="3"/>
  <c r="C23" i="8" s="1"/>
  <c r="C10" i="3"/>
  <c r="C21" i="8" s="1"/>
  <c r="C8" i="4"/>
  <c r="C25" i="8" s="1"/>
  <c r="C10" i="10"/>
  <c r="C17" i="8" s="1"/>
  <c r="F12" i="2"/>
  <c r="C16" i="8" s="1"/>
  <c r="C19" i="8" l="1"/>
  <c r="E19" i="8" s="1"/>
  <c r="C29" i="8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<sst xmlns="http://schemas.openxmlformats.org/spreadsheetml/2006/main" count="360" uniqueCount="192">
  <si>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</si>
  <si>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</si>
  <si>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</si>
  <si>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</si>
  <si>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</si>
  <si>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</si>
  <si>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</si>
  <si>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</si>
  <si>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</si>
  <si>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</si>
  <si>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</si>
  <si>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</si>
  <si>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</si>
  <si>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</si>
  <si>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</si>
  <si>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</si>
  <si>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</si>
  <si>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</si>
  <si>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</si>
  <si>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</si>
  <si>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</si>
  <si>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</si>
  <si>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</si>
  <si>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</si>
  <si>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</si>
  <si>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</si>
  <si>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</si>
  <si>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</si>
  <si>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</si>
  <si>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</si>
  <si>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</si>
  <si>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</si>
  <si>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</si>
  <si>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</si>
  <si>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</si>
  <si>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</si>
  <si>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</si>
  <si>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</si>
  <si>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</si>
  <si>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</si>
  <si>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</si>
  <si>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</si>
  <si>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</si>
  <si>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</si>
  <si>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</si>
  <si>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</si>
  <si>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</si>
  <si>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</si>
  <si>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</si>
  <si>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</si>
  <si>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</si>
  <si>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</si>
  <si>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</si>
  <si>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</si>
  <si>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</si>
  <si>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</si>
  <si>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</si>
  <si>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</si>
  <si>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</si>
  <si>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</si>
  <si>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</si>
  <si>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</si>
  <si>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</si>
  <si>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</si>
  <si>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</si>
  <si>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</si>
  <si>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</si>
  <si>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</si>
  <si>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</si>
  <si>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</si>
  <si>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</si>
  <si>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</si>
  <si>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</si>
  <si>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</si>
  <si>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</si>
  <si>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</si>
  <si>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</si>
  <si>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</si>
  <si>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</si>
  <si>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</si>
  <si>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</si>
  <si>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</si>
  <si>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</si>
  <si>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</si>
  <si>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</si>
  <si>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</si>
  <si>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</si>
  <si>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</si>
  <si>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</si>
  <si>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</si>
  <si>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</si>
  <si>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</si>
  <si>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</si>
  <si>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</si>
  <si>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</si>
  <si>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</si>
  <si>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</si>
  <si>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</si>
  <si>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</si>
  <si>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</si>
  <si>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</si>
  <si>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</si>
  <si>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</si>
  <si>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</si>
  <si>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</si>
  <si>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</si>
  <si>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</si>
  <si>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</si>
  <si>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</si>
  <si>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</si>
  <si>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</si>
  <si>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</si>
  <si>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</si>
  <si>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</si>
  <si>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</si>
  <si>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</si>
  <si>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</si>
  <si>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</si>
  <si>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</si>
  <si>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</si>
  <si>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</si>
  <si>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</si>
  <si>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</si>
  <si>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</si>
  <si>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</si>
  <si>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</si>
  <si>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</si>
  <si>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</si>
  <si>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</si>
  <si>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</si>
  <si>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</si>
  <si>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</si>
  <si>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</si>
  <si>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</si>
  <si>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</si>
  <si>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</si>
  <si>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</si>
  <si>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</si>
  <si>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</si>
  <si>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</si>
  <si>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</si>
  <si>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</si>
  <si>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</si>
  <si>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</si>
  <si>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</si>
  <si>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</si>
  <si>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</si>
  <si>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</si>
  <si>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</si>
  <si>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</si>
  <si>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</si>
  <si>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</si>
  <si>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</si>
  <si>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</si>
  <si>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</si>
  <si>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</si>
  <si>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</si>
  <si>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</si>
  <si>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</si>
  <si>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</si>
  <si>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</si>
  <si>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</si>
  <si>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</si>
  <si>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</si>
  <si>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</si>
  <si>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</si>
  <si>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</si>
  <si>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</si>
  <si>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</si>
  <si>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</si>
  <si>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</si>
  <si>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</si>
  <si>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</si>
  <si>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</si>
  <si>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</si>
  <si>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</si>
  <si>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</si>
  <si>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</si>
  <si>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</si>
  <si>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</si>
  <si>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</si>
  <si>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≤ Ø 110mm (Qn 10)</t>
  </si>
  <si>
    <t>2014</t>
  </si>
  <si>
    <t>10</t>
  </si>
  <si>
    <t>Ø 50mm &lt; Ledningsnet ≤ Ø110 mm</t>
  </si>
  <si>
    <t>75</t>
  </si>
  <si>
    <t>Ejendomsskatter</t>
  </si>
  <si>
    <t>Selskabsskatter</t>
  </si>
  <si>
    <t>Hurup Vandværk</t>
  </si>
  <si>
    <t>V099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</si>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</sst>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view="pageLayout" topLeftCell="A7" zoomScaleNormal="90" workbookViewId="0">
      <selection activeCell="D16" sqref="D16:F16"/>
    </sheetView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Hurup Vandværk</v>
      </c>
      <c r="B1" s="56"/>
      <c r="C1" s="56"/>
      <c r="D1" s="56"/>
      <c r="E1" s="56"/>
    </row>
    <row r="2" spans="1:5" x14ac:dyDescent="0.25">
      <c r="A2" s="220" t="str">
        <f>'1. Forside'!A2</f>
        <v>V099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topLeftCell="B1" zoomScaleNormal="90" workbookViewId="0">
      <selection activeCell="C8" sqref="C8"/>
    </sheetView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Hurup Vandværk</v>
      </c>
      <c r="B1" s="26"/>
      <c r="C1" s="26"/>
      <c r="D1" s="26"/>
      <c r="E1" s="26"/>
    </row>
    <row r="2" spans="1:5" x14ac:dyDescent="0.25">
      <c r="A2" s="221" t="str">
        <f>'1. Forside'!A2</f>
        <v>V099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f>68000+45490</f>
        <v>113490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14000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99490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53563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25000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28563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>
      <selection activeCell="B13" sqref="B13"/>
    </sheetView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Hurup Vandværk</v>
      </c>
      <c r="B1" s="26"/>
      <c r="C1" s="26"/>
      <c r="D1" s="26"/>
      <c r="E1" s="26"/>
    </row>
    <row r="2" spans="1:5" x14ac:dyDescent="0.25">
      <c r="A2" s="221" t="str">
        <f>'1. Forside'!A2</f>
        <v>V099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f>-711284</f>
        <v>-711284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-437808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C7-C8-134728</f>
        <v>-408204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3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-136068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Hurup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6015355.8753809202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1806047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35605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-2253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49500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1888899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38500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38500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-839224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-839224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1088175</v>
      </c>
      <c r="D27" s="79" t="s">
        <v>0</v>
      </c>
      <c r="E27" s="10">
        <f>IF(C27&lt;0,0,-C27)</f>
        <v>-1088175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722000</v>
      </c>
      <c r="D29" s="79" t="s">
        <v>0</v>
      </c>
      <c r="E29" s="10">
        <f>-C29</f>
        <v>-722000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4468734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4468734</v>
      </c>
      <c r="D36" s="79" t="s">
        <v>0</v>
      </c>
      <c r="E36" s="10">
        <f>-C36</f>
        <v>-4468734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-263553.12461907975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Hurup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V099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437925</v>
      </c>
      <c r="D7" s="222" t="s">
        <v>0</v>
      </c>
      <c r="E7" s="223">
        <v>565068</v>
      </c>
      <c r="F7" s="222" t="s">
        <v>0</v>
      </c>
      <c r="G7" s="223">
        <v>75659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722000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437925</v>
      </c>
      <c r="D11" s="226" t="s">
        <v>0</v>
      </c>
      <c r="E11" s="55">
        <f>C11+E7-E8-E9</f>
        <v>1002993</v>
      </c>
      <c r="F11" s="226" t="s">
        <v>0</v>
      </c>
      <c r="G11" s="55">
        <f>E11+G7-G8-G9</f>
        <v>356652</v>
      </c>
      <c r="H11" s="226" t="s">
        <v>0</v>
      </c>
      <c r="I11" s="55">
        <f>G11+I7-I8-I9</f>
        <v>356652</v>
      </c>
      <c r="J11" s="226" t="s">
        <v>0</v>
      </c>
      <c r="K11" s="55">
        <f>K7-K8-K9+K10+I11</f>
        <v>356652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tabSelected="1" view="pageLayout" topLeftCell="B5" zoomScale="85" zoomScaleNormal="90" zoomScalePageLayoutView="85" workbookViewId="0">
      <selection activeCell="E36" sqref="E36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Hurup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2021914.66166955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-7683.2757143442896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-22393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1991838.3859552057</v>
      </c>
      <c r="D13" s="79" t="s">
        <v>0</v>
      </c>
      <c r="E13" s="6">
        <f>C13</f>
        <v>1991838.3859552057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2042282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190</v>
      </c>
      <c r="C16" s="14">
        <f>'6. Gennemførte investeringer'!F12</f>
        <v>145032.42333333334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2029.2666666666628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investeringer'!F14</f>
        <v>92000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2281343.69</v>
      </c>
      <c r="D19" s="79" t="s">
        <v>0</v>
      </c>
      <c r="E19" s="8">
        <f>C19</f>
        <v>2281343.69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82500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2604215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39500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234953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99490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28563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3089221</v>
      </c>
      <c r="D29" s="79" t="s">
        <v>0</v>
      </c>
      <c r="E29" s="6">
        <f>C29</f>
        <v>3089221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-136068</v>
      </c>
      <c r="D31" s="79" t="s">
        <v>0</v>
      </c>
      <c r="E31" s="10">
        <f>C31</f>
        <v>-136068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-263553.12461907975</v>
      </c>
      <c r="D33" s="79" t="s">
        <v>0</v>
      </c>
      <c r="E33" s="12">
        <f>C33</f>
        <v>-263553.12461907975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6962781.9513361258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384569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18.105416586714284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11.333640910567741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idden="1" x14ac:dyDescent="0.2">
      <c r="C47" s="132"/>
      <c r="D47" s="132"/>
      <c r="E47" s="132"/>
      <c r="F47" s="132"/>
    </row>
    <row r="48" spans="1:8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>
      <selection activeCell="C21" sqref="C21"/>
    </sheetView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Hurup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V099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f>1797742.66166955+224172</f>
        <v>2021914.66166955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2021914.66166955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2021914.66166955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-7683.2757143442896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DFE9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>
      <selection activeCell="C22" sqref="C22"/>
    </sheetView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Hurup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1633707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2014231.3859552057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2021914.66166955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89571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22393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DFE9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>
      <selection activeCell="C8" sqref="C8"/>
    </sheetView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Hurup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f>78210688.9921535+15499632</f>
        <v>93710320.992153496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f>1773073+269209</f>
        <v>2042282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2042282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DFE9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>
      <selection activeCell="F12" sqref="F12"/>
    </sheetView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Hurup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290769</v>
      </c>
      <c r="F8" s="34">
        <f t="shared" ref="F8:F9" si="0">E8/D8</f>
        <v>29076.9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185</v>
      </c>
      <c r="E9" s="32">
        <v>548455</v>
      </c>
      <c r="F9" s="34">
        <f t="shared" si="0"/>
        <v>7312.7333333333336</v>
      </c>
      <c r="G9" s="35" t="s">
        <v>0</v>
      </c>
      <c r="H9" s="26"/>
    </row>
    <row r="10" spans="1:8" s="148" customFormat="1" x14ac:dyDescent="0.25">
      <c r="A10" s="26"/>
      <c r="B10" s="23" t="s">
        <v>71</v>
      </c>
      <c r="C10" s="158"/>
      <c r="D10" s="158"/>
      <c r="E10" s="158"/>
      <c r="F10" s="36">
        <f>SUM(F8:F9)</f>
        <v>36389.633333333331</v>
      </c>
      <c r="G10" s="37" t="s">
        <v>0</v>
      </c>
      <c r="H10" s="26"/>
    </row>
    <row r="11" spans="1:8" s="148" customFormat="1" x14ac:dyDescent="0.25">
      <c r="A11" s="26"/>
      <c r="B11" s="107" t="s">
        <v>132</v>
      </c>
      <c r="C11" s="159"/>
      <c r="D11" s="159"/>
      <c r="E11" s="159"/>
      <c r="F11" s="66">
        <f>69483.79+39159</f>
        <v>108642.79</v>
      </c>
      <c r="G11" s="37" t="s">
        <v>0</v>
      </c>
      <c r="H11" s="26"/>
    </row>
    <row r="12" spans="1:8" s="148" customFormat="1" x14ac:dyDescent="0.25">
      <c r="A12" s="26"/>
      <c r="B12" s="39" t="s">
        <v>68</v>
      </c>
      <c r="C12" s="160"/>
      <c r="D12" s="160"/>
      <c r="E12" s="161"/>
      <c r="F12" s="38">
        <f>F10+F11</f>
        <v>145032.42333333334</v>
      </c>
      <c r="G12" s="38" t="s">
        <v>0</v>
      </c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hidden="1" x14ac:dyDescent="0.25"/>
    <row r="17" s="148" customFormat="1" hidden="1" x14ac:dyDescent="0.25"/>
    <row r="18" s="148" customFormat="1" hidden="1" x14ac:dyDescent="0.25"/>
    <row r="19" s="148" customFormat="1" ht="14.45" hidden="1" customHeight="1" x14ac:dyDescent="0.25"/>
    <row r="20" s="148" customFormat="1" ht="14.4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Hurup Vandværk</v>
      </c>
      <c r="B1" s="162"/>
      <c r="C1" s="162"/>
      <c r="D1" s="162"/>
      <c r="E1" s="162"/>
    </row>
    <row r="2" spans="1:5" x14ac:dyDescent="0.25">
      <c r="A2" s="1" t="str">
        <f>'1. Forside'!A2</f>
        <v>V099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24750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46000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investeringer'!F10</f>
        <v>36389.633333333331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2029.2666666666628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Hurup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181</v>
      </c>
      <c r="C8" s="30">
        <v>2015</v>
      </c>
      <c r="D8" s="31">
        <v>10</v>
      </c>
      <c r="E8" s="32">
        <v>400000</v>
      </c>
      <c r="F8" s="45">
        <f>E8/D8</f>
        <v>40000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>
        <v>2015</v>
      </c>
      <c r="D9" s="31">
        <v>75</v>
      </c>
      <c r="E9" s="32">
        <v>450000</v>
      </c>
      <c r="F9" s="45">
        <f t="shared" ref="F9" si="0">E9/D9</f>
        <v>6000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>
        <v>2016</v>
      </c>
      <c r="D10" s="31">
        <v>10</v>
      </c>
      <c r="E10" s="32">
        <v>400000</v>
      </c>
      <c r="F10" s="45">
        <f t="shared" ref="F10:F11" si="1">E10/D10</f>
        <v>40000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2016</v>
      </c>
      <c r="D11" s="31">
        <v>75</v>
      </c>
      <c r="E11" s="32">
        <v>450000</v>
      </c>
      <c r="F11" s="45">
        <f t="shared" si="1"/>
        <v>6000</v>
      </c>
      <c r="G11" s="35" t="s">
        <v>0</v>
      </c>
      <c r="H11" s="26"/>
    </row>
    <row r="12" spans="1:8" s="148" customFormat="1" x14ac:dyDescent="0.25">
      <c r="A12" s="26"/>
      <c r="B12" s="109" t="s">
        <v>72</v>
      </c>
      <c r="C12" s="165"/>
      <c r="D12" s="166"/>
      <c r="E12" s="167"/>
      <c r="F12" s="46">
        <f>SUMIF(C8:C11,"2015",F8:F11)</f>
        <v>46000</v>
      </c>
      <c r="G12" s="47" t="s">
        <v>0</v>
      </c>
      <c r="H12" s="26"/>
    </row>
    <row r="13" spans="1:8" s="148" customFormat="1" x14ac:dyDescent="0.25">
      <c r="A13" s="26"/>
      <c r="B13" s="107" t="s">
        <v>130</v>
      </c>
      <c r="C13" s="168"/>
      <c r="D13" s="169"/>
      <c r="E13" s="170"/>
      <c r="F13" s="46">
        <f>SUMIF(C8:C11,"2016",F8:F11)</f>
        <v>46000</v>
      </c>
      <c r="G13" s="47" t="s">
        <v>0</v>
      </c>
      <c r="H13" s="26"/>
    </row>
    <row r="14" spans="1:8" s="148" customFormat="1" x14ac:dyDescent="0.25">
      <c r="A14" s="26"/>
      <c r="B14" s="50" t="s">
        <v>36</v>
      </c>
      <c r="C14" s="171"/>
      <c r="D14" s="172"/>
      <c r="E14" s="172"/>
      <c r="F14" s="48">
        <f>F12+F13</f>
        <v>92000</v>
      </c>
      <c r="G14" s="49" t="s">
        <v>0</v>
      </c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173"/>
      <c r="G17" s="173"/>
      <c r="H17" s="26"/>
    </row>
    <row r="18" spans="1:8" s="148" customFormat="1" hidden="1" x14ac:dyDescent="0.25">
      <c r="C18" s="174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t="12" hidden="1" customHeight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="85" zoomScaleNormal="90" zoomScalePageLayoutView="85" workbookViewId="0">
      <selection activeCell="C15" sqref="C15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Hurup Vandværk</v>
      </c>
      <c r="B1" s="56"/>
      <c r="C1" s="56"/>
      <c r="D1" s="176"/>
      <c r="E1" s="56"/>
    </row>
    <row r="2" spans="1:5" x14ac:dyDescent="0.25">
      <c r="A2" s="220" t="str">
        <f>'1. Forside'!A2</f>
        <v>V099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186</v>
      </c>
      <c r="C8" s="51">
        <v>3500</v>
      </c>
      <c r="D8" s="181" t="s">
        <v>0</v>
      </c>
      <c r="E8" s="56"/>
    </row>
    <row r="9" spans="1:5" x14ac:dyDescent="0.25">
      <c r="A9" s="56"/>
      <c r="B9" s="206" t="s">
        <v>187</v>
      </c>
      <c r="C9" s="51">
        <v>46000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82500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191</v>
      </c>
      <c r="C14" s="180">
        <f>2216000+388215</f>
        <v>2604215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2604215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25000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14500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39500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2290474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2055521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234953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DFE9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Nikos Vourexacis (KFST)</cp:lastModifiedBy>
  <cp:lastPrinted>2015-05-11T13:46:52Z</cp:lastPrinted>
  <dcterms:created xsi:type="dcterms:W3CDTF">2014-01-17T08:54:17Z</dcterms:created>
  <dcterms:modified xsi:type="dcterms:W3CDTF">2017-09-14T15:26:46Z</dcterms:modified>
</cp:coreProperties>
</file>