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52" i="11" l="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53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54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<sst xmlns="http://schemas.openxmlformats.org/spreadsheetml/2006/main" count="401" uniqueCount="155">
  <si>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</si>
  <si>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</si>
  <si>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</si>
  <si>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</si>
  <si>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</si>
  <si>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</si>
  <si>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</si>
  <si>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</si>
  <si>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</si>
  <si>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</si>
  <si>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</si>
  <si>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</si>
  <si>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</si>
  <si>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</si>
  <si>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</si>
  <si>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</si>
  <si>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</si>
  <si>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</si>
  <si>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</si>
  <si>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</si>
  <si>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</si>
  <si>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</si>
  <si>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</si>
  <si>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</si>
  <si>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</si>
  <si>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</si>
  <si>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</si>
  <si>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</si>
  <si>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</si>
  <si>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</si>
  <si>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</si>
  <si>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</si>
  <si>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</si>
  <si>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</si>
  <si>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</si>
  <si>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</si>
  <si>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</si>
  <si>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</si>
  <si>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</si>
  <si>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</si>
  <si>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</si>
  <si>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</si>
  <si>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</si>
  <si>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</si>
  <si>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</si>
  <si>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</si>
  <si>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</si>
  <si>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</si>
  <si>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</si>
  <si>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</si>
  <si>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</si>
  <si>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</si>
  <si>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</si>
  <si>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</si>
  <si>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</si>
  <si>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</si>
  <si>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</si>
  <si>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</si>
  <si>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</si>
  <si>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</si>
  <si>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</si>
  <si>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</si>
  <si>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</si>
  <si>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</si>
  <si>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</si>
  <si>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</si>
  <si>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</si>
  <si>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</si>
  <si>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</si>
  <si>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</si>
  <si>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</si>
  <si>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</si>
  <si>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</si>
  <si>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</si>
  <si>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</si>
  <si>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</si>
  <si>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</si>
  <si>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</si>
  <si>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</si>
  <si>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</si>
  <si>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</si>
  <si>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</si>
  <si>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</si>
  <si>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</si>
  <si>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</si>
  <si>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</si>
  <si>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</si>
  <si>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</si>
  <si>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</si>
  <si>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</si>
  <si>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</si>
  <si>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</si>
  <si>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</si>
  <si>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</si>
  <si>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</si>
  <si>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</si>
  <si>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</si>
  <si>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</si>
  <si>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</si>
  <si>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</si>
  <si>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</si>
  <si>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</si>
  <si>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</si>
  <si>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</si>
  <si>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</si>
  <si>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</si>
  <si>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</si>
  <si>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</si>
  <si>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</si>
  <si>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</si>
  <si>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</si>
  <si>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</si>
  <si>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</si>
  <si>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</si>
  <si>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</si>
  <si>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</si>
  <si>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</si>
  <si>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Mindre renseanlæg &lt; 5.000 PE uden mulighed for opdeling</t>
  </si>
  <si>
    <t>Ledningsnet ≤ Ø 200 mm</t>
  </si>
  <si>
    <t>Ø 200 mm &lt; Ledningsnet ≤ Ø 500 mm</t>
  </si>
  <si>
    <t>Ø 500 mm &lt; Ledningsnet ≤ Ø 800 mm</t>
  </si>
  <si>
    <t>Stik</t>
  </si>
  <si>
    <t>Brønde</t>
  </si>
  <si>
    <t>Indløb-/udløbsarrangement</t>
  </si>
  <si>
    <t>Jordbassin Klasse B</t>
  </si>
  <si>
    <t>Tryksatte minipumpestationer (husstandssystemer)</t>
  </si>
  <si>
    <t>Pumpestationer i brønde (&lt; 6,25 m2), Mek/EL</t>
  </si>
  <si>
    <t>Pumpestationer i brønde (&lt; 6,25 m2), SRO</t>
  </si>
  <si>
    <t>Strømpeforing ≤ Ø 200 mm</t>
  </si>
  <si>
    <t>Strømpeforing Ø 200 mm &lt; Ledningsnet ≤ Ø 500 mm</t>
  </si>
  <si>
    <t>Strømpeforing Ø 500 mm &lt; Ledningsnet ≤ Ø 800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</si>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</sst>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150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28827474.97031622</v>
      </c>
      <c r="F9" s="13" t="s">
        <v>4</v>
      </c>
      <c r="G9" s="48">
        <v>28716439.283938214</v>
      </c>
      <c r="H9" s="13" t="s">
        <v>4</v>
      </c>
      <c r="I9" s="48">
        <v>28606194.197301358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11729466.044393787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18939370.134754032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1375776.5957502818</v>
      </c>
      <c r="L12" s="8" t="s">
        <v>4</v>
      </c>
      <c r="M12" s="2"/>
    </row>
    <row r="13" spans="1:13" x14ac:dyDescent="0.25">
      <c r="A13" s="2"/>
      <c r="B13" s="44" t="s">
        <v>154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-1953778.6786676694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-950431.37842400023</v>
      </c>
      <c r="F14" s="8" t="s">
        <v>4</v>
      </c>
      <c r="G14" s="9">
        <f>E14*(1+$E$25/100)</f>
        <v>-967063.92754642025</v>
      </c>
      <c r="H14" s="8" t="s">
        <v>4</v>
      </c>
      <c r="I14" s="9">
        <f>G14*(1+$E$25/100)</f>
        <v>-983987.54627848265</v>
      </c>
      <c r="J14" s="8" t="s">
        <v>4</v>
      </c>
      <c r="K14" s="51">
        <f>I14*(1+$E$25/100)</f>
        <v>-1001207.3283383562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301088.91235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0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-16632.549122420005</v>
      </c>
      <c r="F19" s="8" t="s">
        <v>4</v>
      </c>
      <c r="G19" s="42">
        <f>(G17+G14)*($E$25/100)</f>
        <v>-16923.618732062358</v>
      </c>
      <c r="H19" s="8" t="s">
        <v>4</v>
      </c>
      <c r="I19" s="42">
        <f>(I17+I14)*($E$25/100)</f>
        <v>-17219.782059873447</v>
      </c>
      <c r="J19" s="8" t="s">
        <v>4</v>
      </c>
      <c r="K19" s="42">
        <f>SUM(K10:K14,K17:K18)*($E$25/100)</f>
        <v>509068.46843811142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-496698.70711455547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27860411.042769801</v>
      </c>
      <c r="F21" s="38" t="s">
        <v>4</v>
      </c>
      <c r="G21" s="49">
        <f>SUM(G9:G20)</f>
        <v>27732451.737659734</v>
      </c>
      <c r="H21" s="38" t="s">
        <v>4</v>
      </c>
      <c r="I21" s="49">
        <f>SUM(I9:I20)</f>
        <v>27604986.868962999</v>
      </c>
      <c r="J21" s="38" t="s">
        <v>4</v>
      </c>
      <c r="K21" s="52">
        <f>SUM(K9:K20)</f>
        <v>29403085.441565633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11134609.451223703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17978865.27012451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1306004.4700956526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30419479.191443864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131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132</v>
      </c>
      <c r="C11" s="96"/>
      <c r="D11" s="96"/>
      <c r="E11" s="55">
        <v>31416.163199999999</v>
      </c>
      <c r="F11" s="17" t="s">
        <v>4</v>
      </c>
      <c r="G11" s="21">
        <v>33084.35</v>
      </c>
      <c r="H11" s="17" t="s">
        <v>4</v>
      </c>
      <c r="I11" s="2"/>
    </row>
    <row r="12" spans="1:9" x14ac:dyDescent="0.25">
      <c r="A12" s="2"/>
      <c r="B12" s="95" t="s">
        <v>133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134</v>
      </c>
      <c r="C13" s="96"/>
      <c r="D13" s="96"/>
      <c r="E13" s="55">
        <v>32398.416399999998</v>
      </c>
      <c r="F13" s="17" t="s">
        <v>4</v>
      </c>
      <c r="G13" s="21">
        <v>8714.69</v>
      </c>
      <c r="H13" s="17" t="s">
        <v>4</v>
      </c>
      <c r="I13" s="2"/>
    </row>
    <row r="14" spans="1:9" x14ac:dyDescent="0.25">
      <c r="A14" s="2"/>
      <c r="B14" s="95" t="s">
        <v>135</v>
      </c>
      <c r="C14" s="96"/>
      <c r="D14" s="96"/>
      <c r="E14" s="55">
        <v>0</v>
      </c>
      <c r="F14" s="17" t="s">
        <v>4</v>
      </c>
      <c r="G14" s="21">
        <v>0</v>
      </c>
      <c r="H14" s="17" t="s">
        <v>4</v>
      </c>
      <c r="I14" s="2"/>
    </row>
    <row r="15" spans="1:9" x14ac:dyDescent="0.25">
      <c r="A15" s="2"/>
      <c r="B15" s="95" t="s">
        <v>136</v>
      </c>
      <c r="C15" s="96"/>
      <c r="D15" s="96"/>
      <c r="E15" s="55">
        <v>1225810.1532000001</v>
      </c>
      <c r="F15" s="17" t="s">
        <v>4</v>
      </c>
      <c r="G15" s="21">
        <v>313740.79999999999</v>
      </c>
      <c r="H15" s="17" t="s">
        <v>4</v>
      </c>
      <c r="I15" s="2"/>
    </row>
    <row r="16" spans="1:9" x14ac:dyDescent="0.25">
      <c r="A16" s="2"/>
      <c r="B16" s="95" t="s">
        <v>137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138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-934084.89280000015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-950431.37842400023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-7825913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-5418900.7566137565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-2407012.2433862435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-802337.41446208116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40</v>
      </c>
      <c r="E10" s="21">
        <v>6479617.71</v>
      </c>
      <c r="F10" s="9">
        <f>E10/D10</f>
        <v>161990.44274999999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626667</v>
      </c>
      <c r="F11" s="9">
        <f t="shared" ref="F11:F53" si="0">E11/D11</f>
        <v>8355.56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2076621</v>
      </c>
      <c r="F12" s="9">
        <f t="shared" si="0"/>
        <v>27688.28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1230860</v>
      </c>
      <c r="F13" s="9">
        <f t="shared" si="0"/>
        <v>16411.466666666667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75</v>
      </c>
      <c r="E14" s="21">
        <v>784777</v>
      </c>
      <c r="F14" s="9">
        <f t="shared" si="0"/>
        <v>10463.693333333333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75</v>
      </c>
      <c r="E15" s="21">
        <v>2514688.3199999998</v>
      </c>
      <c r="F15" s="9">
        <f t="shared" si="0"/>
        <v>33529.177599999995</v>
      </c>
      <c r="G15" s="17" t="s">
        <v>4</v>
      </c>
      <c r="H15" s="2"/>
    </row>
    <row r="16" spans="1:8" x14ac:dyDescent="0.25">
      <c r="A16" s="2"/>
      <c r="B16" s="43" t="s">
        <v>120</v>
      </c>
      <c r="C16" s="28">
        <v>2016</v>
      </c>
      <c r="D16" s="22">
        <v>75</v>
      </c>
      <c r="E16" s="21">
        <v>17761</v>
      </c>
      <c r="F16" s="9">
        <f t="shared" si="0"/>
        <v>236.81333333333333</v>
      </c>
      <c r="G16" s="17" t="s">
        <v>4</v>
      </c>
      <c r="H16" s="2"/>
    </row>
    <row r="17" spans="1:8" x14ac:dyDescent="0.25">
      <c r="A17" s="2"/>
      <c r="B17" s="43" t="s">
        <v>123</v>
      </c>
      <c r="C17" s="28">
        <v>2016</v>
      </c>
      <c r="D17" s="22">
        <v>75</v>
      </c>
      <c r="E17" s="21">
        <v>26118</v>
      </c>
      <c r="F17" s="9">
        <f t="shared" si="0"/>
        <v>348.24</v>
      </c>
      <c r="G17" s="17" t="s">
        <v>4</v>
      </c>
      <c r="H17" s="2"/>
    </row>
    <row r="18" spans="1:8" x14ac:dyDescent="0.25">
      <c r="A18" s="2"/>
      <c r="B18" s="43" t="s">
        <v>124</v>
      </c>
      <c r="C18" s="28">
        <v>2016</v>
      </c>
      <c r="D18" s="22">
        <v>50</v>
      </c>
      <c r="E18" s="21">
        <v>1077385</v>
      </c>
      <c r="F18" s="9">
        <f t="shared" si="0"/>
        <v>21547.7</v>
      </c>
      <c r="G18" s="17" t="s">
        <v>4</v>
      </c>
      <c r="H18" s="2"/>
    </row>
    <row r="19" spans="1:8" x14ac:dyDescent="0.25">
      <c r="A19" s="2"/>
      <c r="B19" s="43" t="s">
        <v>124</v>
      </c>
      <c r="C19" s="28">
        <v>2016</v>
      </c>
      <c r="D19" s="22">
        <v>50</v>
      </c>
      <c r="E19" s="21">
        <v>720555.75</v>
      </c>
      <c r="F19" s="9">
        <f t="shared" si="0"/>
        <v>14411.115</v>
      </c>
      <c r="G19" s="17" t="s">
        <v>4</v>
      </c>
      <c r="H19" s="2"/>
    </row>
    <row r="20" spans="1:8" x14ac:dyDescent="0.25">
      <c r="A20" s="2"/>
      <c r="B20" s="43" t="s">
        <v>118</v>
      </c>
      <c r="C20" s="28">
        <v>2016</v>
      </c>
      <c r="D20" s="22">
        <v>75</v>
      </c>
      <c r="E20" s="21">
        <v>9580</v>
      </c>
      <c r="F20" s="9">
        <f t="shared" si="0"/>
        <v>127.73333333333333</v>
      </c>
      <c r="G20" s="17" t="s">
        <v>4</v>
      </c>
      <c r="H20" s="2"/>
    </row>
    <row r="21" spans="1:8" x14ac:dyDescent="0.25">
      <c r="A21" s="2"/>
      <c r="B21" s="43" t="s">
        <v>121</v>
      </c>
      <c r="C21" s="28">
        <v>2016</v>
      </c>
      <c r="D21" s="22">
        <v>75</v>
      </c>
      <c r="E21" s="21">
        <v>6123</v>
      </c>
      <c r="F21" s="9">
        <f t="shared" si="0"/>
        <v>81.64</v>
      </c>
      <c r="G21" s="17" t="s">
        <v>4</v>
      </c>
      <c r="H21" s="2"/>
    </row>
    <row r="22" spans="1:8" x14ac:dyDescent="0.25">
      <c r="A22" s="2"/>
      <c r="B22" s="43" t="s">
        <v>122</v>
      </c>
      <c r="C22" s="28">
        <v>2016</v>
      </c>
      <c r="D22" s="22">
        <v>75</v>
      </c>
      <c r="E22" s="21">
        <v>16206.61</v>
      </c>
      <c r="F22" s="9">
        <f t="shared" si="0"/>
        <v>216.08813333333333</v>
      </c>
      <c r="G22" s="17" t="s">
        <v>4</v>
      </c>
      <c r="H22" s="2"/>
    </row>
    <row r="23" spans="1:8" x14ac:dyDescent="0.25">
      <c r="A23" s="2"/>
      <c r="B23" s="43" t="s">
        <v>118</v>
      </c>
      <c r="C23" s="28">
        <v>2016</v>
      </c>
      <c r="D23" s="22">
        <v>75</v>
      </c>
      <c r="E23" s="21">
        <v>26479</v>
      </c>
      <c r="F23" s="9">
        <f t="shared" si="0"/>
        <v>353.05333333333334</v>
      </c>
      <c r="G23" s="17" t="s">
        <v>4</v>
      </c>
      <c r="H23" s="2"/>
    </row>
    <row r="24" spans="1:8" ht="26.25" x14ac:dyDescent="0.25">
      <c r="A24" s="2"/>
      <c r="B24" s="43" t="s">
        <v>125</v>
      </c>
      <c r="C24" s="28">
        <v>2016</v>
      </c>
      <c r="D24" s="22">
        <v>30</v>
      </c>
      <c r="E24" s="21">
        <v>20368.88</v>
      </c>
      <c r="F24" s="9">
        <f t="shared" si="0"/>
        <v>678.96266666666668</v>
      </c>
      <c r="G24" s="17" t="s">
        <v>4</v>
      </c>
      <c r="H24" s="2"/>
    </row>
    <row r="25" spans="1:8" x14ac:dyDescent="0.25">
      <c r="A25" s="2"/>
      <c r="B25" s="43" t="s">
        <v>120</v>
      </c>
      <c r="C25" s="28">
        <v>2016</v>
      </c>
      <c r="D25" s="22">
        <v>75</v>
      </c>
      <c r="E25" s="21">
        <v>307161</v>
      </c>
      <c r="F25" s="9">
        <f t="shared" si="0"/>
        <v>4095.48</v>
      </c>
      <c r="G25" s="17" t="s">
        <v>4</v>
      </c>
      <c r="H25" s="2"/>
    </row>
    <row r="26" spans="1:8" x14ac:dyDescent="0.25">
      <c r="A26" s="2"/>
      <c r="B26" s="43" t="s">
        <v>122</v>
      </c>
      <c r="C26" s="28">
        <v>2016</v>
      </c>
      <c r="D26" s="22">
        <v>75</v>
      </c>
      <c r="E26" s="21">
        <v>116152.69</v>
      </c>
      <c r="F26" s="9">
        <f t="shared" si="0"/>
        <v>1548.7025333333333</v>
      </c>
      <c r="G26" s="17" t="s">
        <v>4</v>
      </c>
      <c r="H26" s="2"/>
    </row>
    <row r="27" spans="1:8" x14ac:dyDescent="0.25">
      <c r="A27" s="2"/>
      <c r="B27" s="43" t="s">
        <v>118</v>
      </c>
      <c r="C27" s="28">
        <v>2016</v>
      </c>
      <c r="D27" s="22">
        <v>75</v>
      </c>
      <c r="E27" s="21">
        <v>658566</v>
      </c>
      <c r="F27" s="9">
        <f t="shared" si="0"/>
        <v>8780.8799999999992</v>
      </c>
      <c r="G27" s="17" t="s">
        <v>4</v>
      </c>
      <c r="H27" s="2"/>
    </row>
    <row r="28" spans="1:8" x14ac:dyDescent="0.25">
      <c r="A28" s="2"/>
      <c r="B28" s="43" t="s">
        <v>118</v>
      </c>
      <c r="C28" s="28">
        <v>2016</v>
      </c>
      <c r="D28" s="22">
        <v>75</v>
      </c>
      <c r="E28" s="21">
        <v>1399188</v>
      </c>
      <c r="F28" s="9">
        <f t="shared" si="0"/>
        <v>18655.84</v>
      </c>
      <c r="G28" s="17" t="s">
        <v>4</v>
      </c>
      <c r="H28" s="2"/>
    </row>
    <row r="29" spans="1:8" x14ac:dyDescent="0.25">
      <c r="A29" s="2"/>
      <c r="B29" s="43" t="s">
        <v>121</v>
      </c>
      <c r="C29" s="28">
        <v>2016</v>
      </c>
      <c r="D29" s="22">
        <v>75</v>
      </c>
      <c r="E29" s="21">
        <v>574252</v>
      </c>
      <c r="F29" s="9">
        <f t="shared" si="0"/>
        <v>7656.6933333333336</v>
      </c>
      <c r="G29" s="17" t="s">
        <v>4</v>
      </c>
      <c r="H29" s="2"/>
    </row>
    <row r="30" spans="1:8" x14ac:dyDescent="0.25">
      <c r="A30" s="2"/>
      <c r="B30" s="43" t="s">
        <v>122</v>
      </c>
      <c r="C30" s="28">
        <v>2016</v>
      </c>
      <c r="D30" s="22">
        <v>75</v>
      </c>
      <c r="E30" s="21">
        <v>1944026</v>
      </c>
      <c r="F30" s="9">
        <f t="shared" si="0"/>
        <v>25920.346666666668</v>
      </c>
      <c r="G30" s="17" t="s">
        <v>4</v>
      </c>
      <c r="H30" s="2"/>
    </row>
    <row r="31" spans="1:8" ht="26.25" x14ac:dyDescent="0.25">
      <c r="A31" s="2"/>
      <c r="B31" s="43" t="s">
        <v>125</v>
      </c>
      <c r="C31" s="28">
        <v>2016</v>
      </c>
      <c r="D31" s="22">
        <v>30</v>
      </c>
      <c r="E31" s="21">
        <v>147513.79999999999</v>
      </c>
      <c r="F31" s="9">
        <f t="shared" si="0"/>
        <v>4917.1266666666661</v>
      </c>
      <c r="G31" s="17" t="s">
        <v>4</v>
      </c>
      <c r="H31" s="2"/>
    </row>
    <row r="32" spans="1:8" x14ac:dyDescent="0.25">
      <c r="A32" s="2"/>
      <c r="B32" s="43" t="s">
        <v>118</v>
      </c>
      <c r="C32" s="28">
        <v>2016</v>
      </c>
      <c r="D32" s="22">
        <v>75</v>
      </c>
      <c r="E32" s="21">
        <v>907488</v>
      </c>
      <c r="F32" s="9">
        <f t="shared" si="0"/>
        <v>12099.84</v>
      </c>
      <c r="G32" s="17" t="s">
        <v>4</v>
      </c>
      <c r="H32" s="2"/>
    </row>
    <row r="33" spans="1:8" x14ac:dyDescent="0.25">
      <c r="A33" s="2"/>
      <c r="B33" s="43" t="s">
        <v>118</v>
      </c>
      <c r="C33" s="28">
        <v>2016</v>
      </c>
      <c r="D33" s="22">
        <v>75</v>
      </c>
      <c r="E33" s="21">
        <v>289452</v>
      </c>
      <c r="F33" s="9">
        <f t="shared" si="0"/>
        <v>3859.36</v>
      </c>
      <c r="G33" s="17" t="s">
        <v>4</v>
      </c>
      <c r="H33" s="2"/>
    </row>
    <row r="34" spans="1:8" x14ac:dyDescent="0.25">
      <c r="A34" s="2"/>
      <c r="B34" s="43" t="s">
        <v>121</v>
      </c>
      <c r="C34" s="28">
        <v>2016</v>
      </c>
      <c r="D34" s="22">
        <v>75</v>
      </c>
      <c r="E34" s="21">
        <v>101207</v>
      </c>
      <c r="F34" s="9">
        <f t="shared" si="0"/>
        <v>1349.4266666666667</v>
      </c>
      <c r="G34" s="17" t="s">
        <v>4</v>
      </c>
      <c r="H34" s="2"/>
    </row>
    <row r="35" spans="1:8" x14ac:dyDescent="0.25">
      <c r="A35" s="2"/>
      <c r="B35" s="43" t="s">
        <v>122</v>
      </c>
      <c r="C35" s="28">
        <v>2016</v>
      </c>
      <c r="D35" s="22">
        <v>75</v>
      </c>
      <c r="E35" s="21">
        <v>295074</v>
      </c>
      <c r="F35" s="9">
        <f t="shared" si="0"/>
        <v>3934.32</v>
      </c>
      <c r="G35" s="17" t="s">
        <v>4</v>
      </c>
      <c r="H35" s="2"/>
    </row>
    <row r="36" spans="1:8" ht="26.25" x14ac:dyDescent="0.25">
      <c r="A36" s="2"/>
      <c r="B36" s="43" t="s">
        <v>125</v>
      </c>
      <c r="C36" s="28">
        <v>2016</v>
      </c>
      <c r="D36" s="22">
        <v>30</v>
      </c>
      <c r="E36" s="21">
        <v>161930.54999999999</v>
      </c>
      <c r="F36" s="9">
        <f t="shared" si="0"/>
        <v>5397.6849999999995</v>
      </c>
      <c r="G36" s="17" t="s">
        <v>4</v>
      </c>
      <c r="H36" s="2"/>
    </row>
    <row r="37" spans="1:8" x14ac:dyDescent="0.25">
      <c r="A37" s="2"/>
      <c r="B37" s="43" t="s">
        <v>118</v>
      </c>
      <c r="C37" s="28">
        <v>2016</v>
      </c>
      <c r="D37" s="22">
        <v>75</v>
      </c>
      <c r="E37" s="21">
        <v>157517</v>
      </c>
      <c r="F37" s="9">
        <f t="shared" si="0"/>
        <v>2100.2266666666665</v>
      </c>
      <c r="G37" s="17" t="s">
        <v>4</v>
      </c>
      <c r="H37" s="2"/>
    </row>
    <row r="38" spans="1:8" x14ac:dyDescent="0.25">
      <c r="A38" s="2"/>
      <c r="B38" s="43" t="s">
        <v>119</v>
      </c>
      <c r="C38" s="28">
        <v>2016</v>
      </c>
      <c r="D38" s="22">
        <v>75</v>
      </c>
      <c r="E38" s="21">
        <v>336816</v>
      </c>
      <c r="F38" s="9">
        <f t="shared" si="0"/>
        <v>4490.88</v>
      </c>
      <c r="G38" s="17" t="s">
        <v>4</v>
      </c>
      <c r="H38" s="2"/>
    </row>
    <row r="39" spans="1:8" x14ac:dyDescent="0.25">
      <c r="A39" s="2"/>
      <c r="B39" s="43" t="s">
        <v>120</v>
      </c>
      <c r="C39" s="28">
        <v>2016</v>
      </c>
      <c r="D39" s="22">
        <v>75</v>
      </c>
      <c r="E39" s="21">
        <v>33161</v>
      </c>
      <c r="F39" s="9">
        <f t="shared" si="0"/>
        <v>442.14666666666665</v>
      </c>
      <c r="G39" s="17" t="s">
        <v>4</v>
      </c>
      <c r="H39" s="2"/>
    </row>
    <row r="40" spans="1:8" x14ac:dyDescent="0.25">
      <c r="A40" s="2"/>
      <c r="B40" s="43" t="s">
        <v>121</v>
      </c>
      <c r="C40" s="28">
        <v>2016</v>
      </c>
      <c r="D40" s="22">
        <v>75</v>
      </c>
      <c r="E40" s="21">
        <v>359249</v>
      </c>
      <c r="F40" s="9">
        <f t="shared" si="0"/>
        <v>4789.9866666666667</v>
      </c>
      <c r="G40" s="17" t="s">
        <v>4</v>
      </c>
      <c r="H40" s="2"/>
    </row>
    <row r="41" spans="1:8" x14ac:dyDescent="0.25">
      <c r="A41" s="2"/>
      <c r="B41" s="43" t="s">
        <v>122</v>
      </c>
      <c r="C41" s="28">
        <v>2016</v>
      </c>
      <c r="D41" s="22">
        <v>75</v>
      </c>
      <c r="E41" s="21">
        <v>109725.16</v>
      </c>
      <c r="F41" s="9">
        <f t="shared" si="0"/>
        <v>1463.0021333333334</v>
      </c>
      <c r="G41" s="17" t="s">
        <v>4</v>
      </c>
      <c r="H41" s="2"/>
    </row>
    <row r="42" spans="1:8" x14ac:dyDescent="0.25">
      <c r="A42" s="2"/>
      <c r="B42" s="43" t="s">
        <v>126</v>
      </c>
      <c r="C42" s="28">
        <v>2016</v>
      </c>
      <c r="D42" s="22">
        <v>20</v>
      </c>
      <c r="E42" s="21">
        <v>611942</v>
      </c>
      <c r="F42" s="9">
        <f t="shared" si="0"/>
        <v>30597.1</v>
      </c>
      <c r="G42" s="17" t="s">
        <v>4</v>
      </c>
      <c r="H42" s="2"/>
    </row>
    <row r="43" spans="1:8" x14ac:dyDescent="0.25">
      <c r="A43" s="2"/>
      <c r="B43" s="43" t="s">
        <v>127</v>
      </c>
      <c r="C43" s="28">
        <v>2016</v>
      </c>
      <c r="D43" s="22">
        <v>10</v>
      </c>
      <c r="E43" s="21">
        <v>50995.23</v>
      </c>
      <c r="F43" s="9">
        <f t="shared" si="0"/>
        <v>5099.5230000000001</v>
      </c>
      <c r="G43" s="17" t="s">
        <v>4</v>
      </c>
      <c r="H43" s="2"/>
    </row>
    <row r="44" spans="1:8" x14ac:dyDescent="0.25">
      <c r="A44" s="2"/>
      <c r="B44" s="43" t="s">
        <v>118</v>
      </c>
      <c r="C44" s="28">
        <v>2016</v>
      </c>
      <c r="D44" s="22">
        <v>75</v>
      </c>
      <c r="E44" s="21">
        <v>442798</v>
      </c>
      <c r="F44" s="9">
        <f t="shared" si="0"/>
        <v>5903.9733333333334</v>
      </c>
      <c r="G44" s="17" t="s">
        <v>4</v>
      </c>
      <c r="H44" s="2"/>
    </row>
    <row r="45" spans="1:8" x14ac:dyDescent="0.25">
      <c r="A45" s="2"/>
      <c r="B45" s="43" t="s">
        <v>119</v>
      </c>
      <c r="C45" s="28">
        <v>2016</v>
      </c>
      <c r="D45" s="22">
        <v>75</v>
      </c>
      <c r="E45" s="21">
        <v>1287189</v>
      </c>
      <c r="F45" s="9">
        <f t="shared" si="0"/>
        <v>17162.52</v>
      </c>
      <c r="G45" s="17" t="s">
        <v>4</v>
      </c>
      <c r="H45" s="2"/>
    </row>
    <row r="46" spans="1:8" x14ac:dyDescent="0.25">
      <c r="A46" s="2"/>
      <c r="B46" s="43" t="s">
        <v>120</v>
      </c>
      <c r="C46" s="28">
        <v>2016</v>
      </c>
      <c r="D46" s="22">
        <v>75</v>
      </c>
      <c r="E46" s="21">
        <v>459348</v>
      </c>
      <c r="F46" s="9">
        <f t="shared" si="0"/>
        <v>6124.64</v>
      </c>
      <c r="G46" s="17" t="s">
        <v>4</v>
      </c>
      <c r="H46" s="2"/>
    </row>
    <row r="47" spans="1:8" x14ac:dyDescent="0.25">
      <c r="A47" s="2"/>
      <c r="B47" s="43" t="s">
        <v>121</v>
      </c>
      <c r="C47" s="28">
        <v>2016</v>
      </c>
      <c r="D47" s="22">
        <v>75</v>
      </c>
      <c r="E47" s="21">
        <v>287093</v>
      </c>
      <c r="F47" s="9">
        <f t="shared" si="0"/>
        <v>3827.9066666666668</v>
      </c>
      <c r="G47" s="17" t="s">
        <v>4</v>
      </c>
      <c r="H47" s="2"/>
    </row>
    <row r="48" spans="1:8" x14ac:dyDescent="0.25">
      <c r="A48" s="2"/>
      <c r="B48" s="43" t="s">
        <v>122</v>
      </c>
      <c r="C48" s="28">
        <v>2016</v>
      </c>
      <c r="D48" s="22">
        <v>75</v>
      </c>
      <c r="E48" s="21">
        <v>1215922.55</v>
      </c>
      <c r="F48" s="9">
        <f t="shared" si="0"/>
        <v>16212.300666666668</v>
      </c>
      <c r="G48" s="17" t="s">
        <v>4</v>
      </c>
      <c r="H48" s="2"/>
    </row>
    <row r="49" spans="1:8" x14ac:dyDescent="0.25">
      <c r="A49" s="2"/>
      <c r="B49" s="43" t="s">
        <v>128</v>
      </c>
      <c r="C49" s="28">
        <v>2016</v>
      </c>
      <c r="D49" s="22">
        <v>50</v>
      </c>
      <c r="E49" s="21">
        <v>198067</v>
      </c>
      <c r="F49" s="9">
        <f t="shared" si="0"/>
        <v>3961.34</v>
      </c>
      <c r="G49" s="17" t="s">
        <v>4</v>
      </c>
      <c r="H49" s="2"/>
    </row>
    <row r="50" spans="1:8" ht="26.25" x14ac:dyDescent="0.25">
      <c r="A50" s="2"/>
      <c r="B50" s="43" t="s">
        <v>129</v>
      </c>
      <c r="C50" s="28">
        <v>2016</v>
      </c>
      <c r="D50" s="22">
        <v>50</v>
      </c>
      <c r="E50" s="21">
        <v>627568</v>
      </c>
      <c r="F50" s="9">
        <f t="shared" si="0"/>
        <v>12551.36</v>
      </c>
      <c r="G50" s="17" t="s">
        <v>4</v>
      </c>
      <c r="H50" s="2"/>
    </row>
    <row r="51" spans="1:8" ht="26.25" x14ac:dyDescent="0.25">
      <c r="A51" s="2"/>
      <c r="B51" s="43" t="s">
        <v>130</v>
      </c>
      <c r="C51" s="28">
        <v>2016</v>
      </c>
      <c r="D51" s="22">
        <v>50</v>
      </c>
      <c r="E51" s="21">
        <v>482382</v>
      </c>
      <c r="F51" s="9">
        <f t="shared" si="0"/>
        <v>9647.64</v>
      </c>
      <c r="G51" s="17" t="s">
        <v>4</v>
      </c>
      <c r="H51" s="2"/>
    </row>
    <row r="52" spans="1:8" x14ac:dyDescent="0.25">
      <c r="A52" s="2"/>
      <c r="B52" s="43" t="s">
        <v>121</v>
      </c>
      <c r="C52" s="28">
        <v>2016</v>
      </c>
      <c r="D52" s="22">
        <v>50</v>
      </c>
      <c r="E52" s="21">
        <v>326786</v>
      </c>
      <c r="F52" s="9">
        <f t="shared" si="0"/>
        <v>6535.72</v>
      </c>
      <c r="G52" s="17" t="s">
        <v>4</v>
      </c>
      <c r="H52" s="2"/>
    </row>
    <row r="53" spans="1:8" x14ac:dyDescent="0.25">
      <c r="A53" s="2"/>
      <c r="B53" s="43" t="s">
        <v>122</v>
      </c>
      <c r="C53" s="28">
        <v>2016</v>
      </c>
      <c r="D53" s="22">
        <v>50</v>
      </c>
      <c r="E53" s="21">
        <v>81605.31</v>
      </c>
      <c r="F53" s="9">
        <f t="shared" si="0"/>
        <v>1632.1061999999999</v>
      </c>
      <c r="G53" s="17" t="s">
        <v>4</v>
      </c>
      <c r="H53" s="2"/>
    </row>
    <row r="54" spans="1:8" x14ac:dyDescent="0.25">
      <c r="A54" s="2"/>
      <c r="B54" s="91" t="s">
        <v>52</v>
      </c>
      <c r="C54" s="92"/>
      <c r="D54" s="92"/>
      <c r="E54" s="93"/>
      <c r="F54" s="15">
        <f>SUM(F10:F53)</f>
        <v>527198.03901666682</v>
      </c>
      <c r="G54" s="16" t="s">
        <v>4</v>
      </c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</sheetData>
  <sheetProtection password="DFE9" sheet="1" objects="1" scenarios="1"/>
  <mergeCells count="4">
    <mergeCell ref="B54:E5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385789.83999999997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500000</v>
      </c>
      <c r="H10" s="17" t="s">
        <v>4</v>
      </c>
      <c r="I10" s="2"/>
    </row>
    <row r="11" spans="1:9" x14ac:dyDescent="0.25">
      <c r="A11" s="2"/>
      <c r="B11" s="91" t="s">
        <v>146</v>
      </c>
      <c r="C11" s="92"/>
      <c r="D11" s="92"/>
      <c r="E11" s="92"/>
      <c r="F11" s="93"/>
      <c r="G11" s="15">
        <f>G9-G10</f>
        <v>-114210.16000000003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994867.7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762000</v>
      </c>
      <c r="H16" s="17" t="s">
        <v>4</v>
      </c>
      <c r="I16" s="2"/>
    </row>
    <row r="17" spans="1:9" x14ac:dyDescent="0.25">
      <c r="A17" s="2"/>
      <c r="B17" s="91" t="s">
        <v>147</v>
      </c>
      <c r="C17" s="92"/>
      <c r="D17" s="92"/>
      <c r="E17" s="92"/>
      <c r="F17" s="93"/>
      <c r="G17" s="15">
        <f>G15-G16</f>
        <v>232867.69999999995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30000</v>
      </c>
      <c r="H22" s="17" t="s">
        <v>4</v>
      </c>
      <c r="I22" s="2"/>
    </row>
    <row r="23" spans="1:9" x14ac:dyDescent="0.25">
      <c r="A23" s="2"/>
      <c r="B23" s="91" t="s">
        <v>148</v>
      </c>
      <c r="C23" s="92"/>
      <c r="D23" s="92"/>
      <c r="E23" s="92"/>
      <c r="F23" s="93"/>
      <c r="G23" s="15">
        <f>G21-G22</f>
        <v>-30000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149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149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2016'!F54</f>
        <v>527198.03901666682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314766.66666666674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212431.37235000008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33242630.805560112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13003178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1705501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175886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884800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15769365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525667.37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525667.37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-1223243.6200000001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-971068.26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-4085065.39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-354446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-6633823.2699999996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9661209.0999999996</v>
      </c>
      <c r="F28" s="25" t="s">
        <v>4</v>
      </c>
      <c r="G28" s="1">
        <f>IF(E28&lt;0,0,-E28)</f>
        <v>-9661209.0999999996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666380.19556010887</v>
      </c>
      <c r="F30" s="25" t="s">
        <v>4</v>
      </c>
      <c r="G30" s="12">
        <f>-$E$30</f>
        <v>-666380.19556010887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20970378.48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1944663.03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22915041.510000002</v>
      </c>
      <c r="F35" s="25" t="s">
        <v>4</v>
      </c>
      <c r="G35" s="12">
        <f>-E35</f>
        <v>-22915041.510000002</v>
      </c>
      <c r="H35" s="25" t="s">
        <v>4</v>
      </c>
      <c r="I35" s="2"/>
    </row>
    <row r="36" spans="1:9" x14ac:dyDescent="0.25">
      <c r="A36" s="2"/>
      <c r="B36" s="91" t="s">
        <v>144</v>
      </c>
      <c r="C36" s="92"/>
      <c r="D36" s="92"/>
      <c r="E36" s="92"/>
      <c r="F36" s="93"/>
      <c r="G36" s="15">
        <f>$G$9+$G$28+$G$30+$G$35</f>
        <v>0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142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143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152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153</v>
      </c>
      <c r="C16" s="85"/>
      <c r="D16" s="85"/>
      <c r="E16" s="86"/>
      <c r="F16" s="100" t="s">
        <v>139</v>
      </c>
      <c r="G16" s="100"/>
      <c r="H16" s="2"/>
    </row>
    <row r="17" spans="1:8" x14ac:dyDescent="0.25">
      <c r="A17" s="2"/>
      <c r="B17" s="87" t="s">
        <v>151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140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141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2017-09-13T12:52:18Z</dcterms:modified>
</cp:coreProperties>
</file>