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s="1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<sst xmlns="http://schemas.openxmlformats.org/spreadsheetml/2006/main" count="109" uniqueCount="75">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</sst>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10998649.897237333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38263.664733333331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11036913.561970666</v>
      </c>
      <c r="C5" s="62" t="s">
        <v>11</v>
      </c>
    </row>
    <row r="6" spans="1:3" x14ac:dyDescent="0.25">
      <c r="A6" s="47" t="s">
        <v>0</v>
      </c>
      <c r="B6" s="38">
        <f>Investeringer!E3</f>
        <v>14115849.002534395</v>
      </c>
      <c r="C6" s="23" t="s">
        <v>11</v>
      </c>
    </row>
    <row r="7" spans="1:3" x14ac:dyDescent="0.25">
      <c r="A7" s="4" t="s">
        <v>1</v>
      </c>
      <c r="B7" s="35">
        <f>Investeringer!F3</f>
        <v>2300481.0767547181</v>
      </c>
      <c r="C7" t="s">
        <v>11</v>
      </c>
    </row>
    <row r="8" spans="1:3" x14ac:dyDescent="0.25">
      <c r="A8" s="4" t="s">
        <v>2</v>
      </c>
      <c r="B8" s="35">
        <f>Investeringer!G3</f>
        <v>529209.03334337194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875578.26</v>
      </c>
      <c r="C9" t="s">
        <v>11</v>
      </c>
    </row>
    <row r="10" spans="1:3" s="22" customFormat="1" x14ac:dyDescent="0.25">
      <c r="A10" s="3" t="s">
        <v>48</v>
      </c>
      <c r="B10" s="48">
        <f>SUM(B6:B9)</f>
        <v>17821117.372632485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1294545.49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1294545.49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30152576.424603149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30419479.191443864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10472718.369999999</v>
      </c>
      <c r="C2" s="49">
        <v>0</v>
      </c>
      <c r="D2" s="49">
        <f>B2+C2</f>
        <v>10472718.369999999</v>
      </c>
      <c r="E2" s="50">
        <f>D2</f>
        <v>10472718.369999999</v>
      </c>
      <c r="F2" s="49">
        <v>12371125.805560112</v>
      </c>
      <c r="G2" s="49">
        <v>0</v>
      </c>
      <c r="H2" s="49">
        <f>F2-G2</f>
        <v>12371125.805560112</v>
      </c>
      <c r="I2" s="49">
        <f>AVERAGEIF(E2:E4,"&lt;&gt;0")</f>
        <v>10998649.897237333</v>
      </c>
      <c r="J2" s="49">
        <v>10903280.924796004</v>
      </c>
      <c r="K2" s="39">
        <f>IF(H2&gt;I2,IF(I2&gt;J2,I2,J2),H2)</f>
        <v>10998649.897237333</v>
      </c>
    </row>
    <row r="3" spans="1:11" s="23" customFormat="1" x14ac:dyDescent="0.25">
      <c r="A3" s="28">
        <v>2014</v>
      </c>
      <c r="B3" s="49">
        <v>11136969.33</v>
      </c>
      <c r="C3" s="49"/>
      <c r="D3" s="49">
        <f t="shared" ref="D3:D4" si="0">B3+C3</f>
        <v>11136969.33</v>
      </c>
      <c r="E3" s="50">
        <f>D3*Pristalsregulering!C7</f>
        <v>11145878.905463999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11200254</v>
      </c>
      <c r="C4" s="49"/>
      <c r="D4" s="49">
        <f t="shared" si="0"/>
        <v>11200254</v>
      </c>
      <c r="E4" s="50">
        <f>D4*Pristalsregulering!$C$6*Pristalsregulering!$C$7</f>
        <v>11377352.416247997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68" width="0" hidden="1" customWidth="1"/>
    <col min="69" max="69" width="9.140625" hidden="1" customWidth="1"/>
    <col min="70" max="117" width="0" hidden="1" customWidth="1"/>
    <col min="118" max="118" width="9.140625" hidden="1" customWidth="1"/>
    <col min="119" max="180" width="0" hidden="1" customWidth="1"/>
    <col min="181" max="181" width="9.140625" hidden="1" customWidth="1"/>
    <col min="182" max="229" width="0" hidden="1" customWidth="1"/>
    <col min="230" max="230" width="9.140625" hidden="1" customWidth="1"/>
    <col min="231" max="292" width="0" hidden="1" customWidth="1"/>
    <col min="293" max="293" width="9.140625" hidden="1" customWidth="1"/>
    <col min="294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15300</v>
      </c>
      <c r="C3" s="42">
        <v>23500</v>
      </c>
      <c r="D3" s="42">
        <v>0</v>
      </c>
      <c r="E3" s="41">
        <f>B3</f>
        <v>15300</v>
      </c>
      <c r="F3" s="42">
        <f t="shared" ref="F3:G3" si="0">C3</f>
        <v>23500</v>
      </c>
      <c r="G3" s="43">
        <f t="shared" si="0"/>
        <v>0</v>
      </c>
      <c r="H3" s="44">
        <f>IF(E3=0,0,AVERAGEIF(E3:E5,"&lt;&gt;0"))+IF(F3=0,0,AVERAGEIF(F3:F5,"&lt;&gt;0"))+IF(G3=0,0,AVERAGEIF(G3:G5,"&lt;&gt;0"))</f>
        <v>38263.664733333331</v>
      </c>
    </row>
    <row r="4" spans="1:8" x14ac:dyDescent="0.25">
      <c r="A4" s="31">
        <v>2014</v>
      </c>
      <c r="B4" s="41">
        <v>16550</v>
      </c>
      <c r="C4" s="42">
        <v>23500</v>
      </c>
      <c r="D4" s="42">
        <v>0</v>
      </c>
      <c r="E4" s="41">
        <f>B4*Pristalsregulering!$C$7</f>
        <v>16563.239999999998</v>
      </c>
      <c r="F4" s="42">
        <f>C4*Pristalsregulering!$C$7</f>
        <v>23518.799999999999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16550</v>
      </c>
      <c r="C5" s="42">
        <v>18800</v>
      </c>
      <c r="D5" s="42">
        <v>0</v>
      </c>
      <c r="E5" s="41">
        <f>B5*Pristalsregulering!$C$7*Pristalsregulering!$C$6</f>
        <v>16811.688599999998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12965796.290263265</v>
      </c>
      <c r="C3" s="38">
        <v>2259100.0552000003</v>
      </c>
      <c r="D3" s="40">
        <v>527198.03901666705</v>
      </c>
      <c r="E3" s="35">
        <f>B3*Pristalsregulering!C2*Pristalsregulering!C3*Pristalsregulering!C4*Pristalsregulering!C5*Pristalsregulering!C6*Pristalsregulering!C7</f>
        <v>14115849.002534395</v>
      </c>
      <c r="F3" s="35">
        <v>2300481.0767547181</v>
      </c>
      <c r="G3" s="35">
        <f xml:space="preserve"> D3/Pristalsregulering!$C$8</f>
        <v>529209.03334337194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853569</v>
      </c>
      <c r="D3" s="38">
        <v>0</v>
      </c>
      <c r="E3" s="40">
        <v>0</v>
      </c>
      <c r="F3" s="38">
        <f>B3</f>
        <v>0</v>
      </c>
      <c r="G3" s="38">
        <f>C3</f>
        <v>853569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853569</v>
      </c>
      <c r="L3" s="43">
        <f>AVERAGE(H3:H5)+AVERAGE(I3:I5)</f>
        <v>22009.259999999995</v>
      </c>
      <c r="M3" s="44">
        <f>SUM(J3:L3)</f>
        <v>875578.26</v>
      </c>
      <c r="N3" s="23"/>
    </row>
    <row r="4" spans="1:14" x14ac:dyDescent="0.25">
      <c r="A4" s="28">
        <v>2014</v>
      </c>
      <c r="B4" s="45">
        <v>0</v>
      </c>
      <c r="C4" s="38">
        <v>899962.1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900682.06967999984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815243</v>
      </c>
      <c r="D5" s="38">
        <v>65000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828133.62231599982</v>
      </c>
      <c r="H5" s="38">
        <f>IF(D5="","",D5*Pristalsregulering!$C$7*Pristalsregulering!$C$6)</f>
        <v>66027.779999999984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32522.74</v>
      </c>
      <c r="C2" s="42">
        <v>0</v>
      </c>
      <c r="D2" s="42">
        <v>31536.75</v>
      </c>
      <c r="E2" s="42">
        <v>0</v>
      </c>
      <c r="F2" s="42">
        <v>0</v>
      </c>
      <c r="G2" s="42">
        <v>0</v>
      </c>
      <c r="H2" s="42">
        <v>1230486</v>
      </c>
      <c r="I2" s="42">
        <v>0</v>
      </c>
      <c r="J2" s="42"/>
      <c r="K2" s="42">
        <v>0</v>
      </c>
      <c r="L2" s="42"/>
      <c r="M2" s="43">
        <v>0</v>
      </c>
      <c r="N2" s="44">
        <f>SUM(B2:M2)</f>
        <v>1294545.49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2017-09-13T12:52:18Z</dcterms:modified>
</cp:coreProperties>
</file>