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firstSheet="5" activeTab="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<sst xmlns="http://schemas.openxmlformats.org/spreadsheetml/2006/main" count="319" uniqueCount="144">
  <si>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</si>
  <si>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</si>
  <si>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</si>
  <si>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</si>
  <si>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</si>
  <si>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</si>
  <si>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</si>
  <si>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</si>
  <si>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</si>
  <si>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</si>
  <si>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</si>
  <si>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</si>
  <si>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</si>
  <si>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</si>
  <si>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</si>
  <si>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</si>
  <si>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</si>
  <si>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</si>
  <si>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</si>
  <si>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</si>
  <si>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</si>
  <si>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</si>
  <si>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</si>
  <si>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</si>
  <si>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</si>
  <si>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</si>
  <si>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</si>
  <si>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</si>
  <si>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</si>
  <si>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</si>
  <si>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</si>
  <si>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</si>
  <si>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</si>
  <si>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</si>
  <si>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</si>
  <si>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</si>
  <si>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</si>
  <si>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</si>
  <si>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</si>
  <si>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</si>
  <si>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</si>
  <si>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</si>
  <si>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</si>
  <si>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</si>
  <si>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</si>
  <si>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</si>
  <si>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</si>
  <si>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</si>
  <si>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</si>
  <si>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</si>
  <si>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</si>
  <si>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</si>
  <si>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</si>
  <si>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</si>
  <si>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</si>
  <si>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</si>
  <si>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</si>
  <si>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</si>
  <si>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</si>
  <si>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</si>
  <si>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</si>
  <si>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</si>
  <si>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</si>
  <si>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</si>
  <si>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</si>
  <si>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</si>
  <si>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</si>
  <si>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</si>
  <si>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</si>
  <si>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</si>
  <si>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</si>
  <si>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</si>
  <si>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</si>
  <si>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</si>
  <si>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</si>
  <si>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</si>
  <si>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</si>
  <si>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</si>
  <si>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</si>
  <si>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</si>
  <si>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</si>
  <si>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</si>
  <si>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</si>
  <si>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</si>
  <si>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</si>
  <si>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</si>
  <si>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</si>
  <si>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</si>
  <si>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</si>
  <si>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</si>
  <si>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</si>
  <si>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</si>
  <si>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</si>
  <si>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</si>
  <si>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</si>
  <si>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</si>
  <si>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</si>
  <si>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</si>
  <si>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</si>
  <si>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</si>
  <si>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</si>
  <si>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</si>
  <si>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</si>
  <si>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</si>
  <si>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</si>
  <si>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</si>
  <si>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</si>
  <si>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</si>
  <si>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</si>
  <si>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</si>
  <si>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</si>
  <si>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</si>
  <si>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</si>
  <si>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</si>
  <si>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</si>
  <si>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</si>
  <si>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</si>
  <si>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 200 mm</t>
  </si>
  <si>
    <t>Mindre renseanlæg &lt; 5.000 PE uden mulighed for opdeling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</si>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</sst>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18974202.009770259</v>
      </c>
      <c r="F9" s="13" t="s">
        <v>4</v>
      </c>
      <c r="G9" s="48">
        <v>18893263.050401587</v>
      </c>
      <c r="H9" s="13" t="s">
        <v>4</v>
      </c>
      <c r="I9" s="48">
        <v>18812743.079876889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5920103.0700485893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13952688.504810534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254420.98697205435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-1284537.1788367918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58856.998733499997</v>
      </c>
      <c r="F14" s="8" t="s">
        <v>4</v>
      </c>
      <c r="G14" s="9">
        <f>E14*(1+$E$25/100)</f>
        <v>59886.996211336249</v>
      </c>
      <c r="H14" s="8" t="s">
        <v>4</v>
      </c>
      <c r="I14" s="9">
        <f>G14*(1+$E$25/100)</f>
        <v>60935.018645034637</v>
      </c>
      <c r="J14" s="8" t="s">
        <v>4</v>
      </c>
      <c r="K14" s="51">
        <f>I14*(1+$E$25/100)</f>
        <v>62001.381471322748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-474069.27999999997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-814608.6281446293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1029.99747783625</v>
      </c>
      <c r="F19" s="8" t="s">
        <v>4</v>
      </c>
      <c r="G19" s="42">
        <f>(G17+G14)*($E$25/100)</f>
        <v>1048.0224336983845</v>
      </c>
      <c r="H19" s="8" t="s">
        <v>4</v>
      </c>
      <c r="I19" s="42">
        <f>(I17+I14)*($E$25/100)</f>
        <v>1066.3628262881064</v>
      </c>
      <c r="J19" s="8" t="s">
        <v>4</v>
      </c>
      <c r="K19" s="42">
        <f>SUM(K10:K14,K17:K18)*($E$25/100)</f>
        <v>330831.84337814985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-321530.33041519631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19034089.005981594</v>
      </c>
      <c r="F21" s="38" t="s">
        <v>4</v>
      </c>
      <c r="G21" s="49">
        <f>SUM(G9:G20)</f>
        <v>18954198.06904662</v>
      </c>
      <c r="H21" s="38" t="s">
        <v>4</v>
      </c>
      <c r="I21" s="49">
        <f>SUM(I9:I20)</f>
        <v>18874744.46134821</v>
      </c>
      <c r="J21" s="38" t="s">
        <v>4</v>
      </c>
      <c r="K21" s="52">
        <f>SUM(K9:K20)</f>
        <v>17625300.369284026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5619866.6969574159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13245081.805739865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241518.09770426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19106466.600401543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29794.349599999998</v>
      </c>
      <c r="F11" s="17" t="s">
        <v>4</v>
      </c>
      <c r="G11" s="21">
        <v>29515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16200.204399999999</v>
      </c>
      <c r="F13" s="17" t="s">
        <v>4</v>
      </c>
      <c r="G13" s="21">
        <v>3808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192494.7298</v>
      </c>
      <c r="F15" s="17" t="s">
        <v>4</v>
      </c>
      <c r="G15" s="21">
        <v>180046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82965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57844.716199999995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58856.998733499997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1505088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1149091.2433862435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355996.75661375653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118665.58553791884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2642258</v>
      </c>
      <c r="F10" s="9">
        <f>E10/D10</f>
        <v>35230.106666666667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1862349</v>
      </c>
      <c r="F11" s="9">
        <f t="shared" ref="F11:F12" si="0">E11/D11</f>
        <v>74493.960000000006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25</v>
      </c>
      <c r="E12" s="21">
        <v>102783</v>
      </c>
      <c r="F12" s="9">
        <f t="shared" si="0"/>
        <v>4111.32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113835.38666666669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tabSelected="1" view="pageLayout" topLeftCell="A4" zoomScaleNormal="100" workbookViewId="0">
      <selection activeCell="N14" sqref="N14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231369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178000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53369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2887725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3166000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-278275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3668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200000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-196332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113835.38666666669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166666.66666666666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-52831.27999999997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17021231.41185537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8512605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384785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-103298.95999999999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220000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9014091.0399999991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28556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28556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-4194319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-4607390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-8801709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240938.03999999911</v>
      </c>
      <c r="F28" s="25" t="s">
        <v>4</v>
      </c>
      <c r="G28" s="1">
        <f>IF(E28&lt;0,0,-E28)</f>
        <v>-240938.03999999911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17329346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265556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17594902</v>
      </c>
      <c r="F35" s="25" t="s">
        <v>4</v>
      </c>
      <c r="G35" s="12">
        <f>-E35</f>
        <v>-17594902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-814608.6281446293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2017-10-03T15:26:04Z</dcterms:modified>
</cp:coreProperties>
</file>