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7" i="11" l="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K17" i="22"/>
  <c r="I20" i="22"/>
  <c r="E15" i="13"/>
  <c r="F11" i="11"/>
  <c r="F18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9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<sst xmlns="http://schemas.openxmlformats.org/spreadsheetml/2006/main" count="331" uniqueCount="150">
  <si>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</si>
  <si>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</si>
  <si>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</si>
  <si>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</si>
  <si>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</si>
  <si>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</si>
  <si>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</si>
  <si>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</si>
  <si>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</si>
  <si>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</si>
  <si>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</si>
  <si>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</si>
  <si>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</si>
  <si>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</si>
  <si>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</si>
  <si>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</si>
  <si>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</si>
  <si>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</si>
  <si>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</si>
  <si>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</si>
  <si>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</si>
  <si>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</si>
  <si>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</si>
  <si>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</si>
  <si>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</si>
  <si>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</si>
  <si>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</si>
  <si>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</si>
  <si>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</si>
  <si>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</si>
  <si>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</si>
  <si>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</si>
  <si>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</si>
  <si>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</si>
  <si>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</si>
  <si>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</si>
  <si>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</si>
  <si>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</si>
  <si>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</si>
  <si>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</si>
  <si>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</si>
  <si>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</si>
  <si>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</si>
  <si>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</si>
  <si>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</si>
  <si>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</si>
  <si>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</si>
  <si>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</si>
  <si>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</si>
  <si>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</si>
  <si>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</si>
  <si>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</si>
  <si>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</si>
  <si>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</si>
  <si>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</si>
  <si>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</si>
  <si>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</si>
  <si>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</si>
  <si>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</si>
  <si>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</si>
  <si>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</si>
  <si>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</si>
  <si>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</si>
  <si>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</si>
  <si>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</si>
  <si>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</si>
  <si>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</si>
  <si>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</si>
  <si>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</si>
  <si>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</si>
  <si>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</si>
  <si>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</si>
  <si>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</si>
  <si>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</si>
  <si>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</si>
  <si>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</si>
  <si>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</si>
  <si>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</si>
  <si>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</si>
  <si>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</si>
  <si>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</si>
  <si>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</si>
  <si>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</si>
  <si>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</si>
  <si>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</si>
  <si>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</si>
  <si>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</si>
  <si>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</si>
  <si>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</si>
  <si>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</si>
  <si>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</si>
  <si>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</si>
  <si>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</si>
  <si>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</si>
  <si>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</si>
  <si>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</si>
  <si>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</si>
  <si>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</si>
  <si>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</si>
  <si>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</si>
  <si>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</si>
  <si>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</si>
  <si>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</si>
  <si>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</si>
  <si>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</si>
  <si>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</si>
  <si>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</si>
  <si>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</si>
  <si>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</si>
  <si>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</si>
  <si>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</si>
  <si>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</si>
  <si>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</si>
  <si>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</si>
  <si>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</si>
  <si>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</si>
  <si>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</si>
  <si>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</si>
  <si>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Etageareal kontor og mandskabsfaciliteter</t>
  </si>
  <si>
    <t>Filteranlæg, trykfiltre, dobbelt filtrering</t>
  </si>
  <si>
    <t>Pumpestation (inkl. evt. hydrofor)/trykforøger, SRO</t>
  </si>
  <si>
    <t>SRO-anlæg, vandværk</t>
  </si>
  <si>
    <t>Arbejdsplads</t>
  </si>
  <si>
    <t>Afregningsmålere, elektroniske ≤ Ø 110mm (Qn 10)</t>
  </si>
  <si>
    <t>Stik på ledningsnet, Mek./EL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</si>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</sst>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4797758.1515127122</v>
      </c>
      <c r="F9" s="13" t="s">
        <v>4</v>
      </c>
      <c r="G9" s="48">
        <v>4814115.7003176119</v>
      </c>
      <c r="H9" s="13" t="s">
        <v>4</v>
      </c>
      <c r="I9" s="48">
        <v>4830915.9436544385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1200927.1679040447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1985108.9019096356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2457608.5999308666</v>
      </c>
      <c r="L12" s="8" t="s">
        <v>4</v>
      </c>
      <c r="M12" s="2"/>
    </row>
    <row r="13" spans="1:13" x14ac:dyDescent="0.25">
      <c r="A13" s="2"/>
      <c r="B13" s="46" t="s">
        <v>149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-208586.54479840692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-735357.92601699987</v>
      </c>
      <c r="F14" s="8" t="s">
        <v>4</v>
      </c>
      <c r="G14" s="9">
        <f>E14*(1+$E$25/100)</f>
        <v>-748226.68972229748</v>
      </c>
      <c r="H14" s="8" t="s">
        <v>4</v>
      </c>
      <c r="I14" s="9">
        <f>G14*(1+$E$25/100)</f>
        <v>-761320.65679243777</v>
      </c>
      <c r="J14" s="8" t="s">
        <v>4</v>
      </c>
      <c r="K14" s="51">
        <f>I14*(1+$E$25/100)</f>
        <v>-774643.76828630548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-368346.50666666665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-12868.763705297499</v>
      </c>
      <c r="F19" s="8" t="s">
        <v>4</v>
      </c>
      <c r="G19" s="42">
        <f>(G17+G14)*($E$25/100)</f>
        <v>-13093.967070140206</v>
      </c>
      <c r="H19" s="8" t="s">
        <v>4</v>
      </c>
      <c r="I19" s="42">
        <f>(I17+I14)*($E$25/100)</f>
        <v>-13323.111493867662</v>
      </c>
      <c r="J19" s="8" t="s">
        <v>4</v>
      </c>
      <c r="K19" s="42">
        <f>SUM(K10:K14,K17:K18)*($E$25/100)</f>
        <v>81557.251241547128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-51502.433158951702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4049531.461790415</v>
      </c>
      <c r="F21" s="38" t="s">
        <v>4</v>
      </c>
      <c r="G21" s="49">
        <f>SUM(G9:G20)</f>
        <v>4052795.0435251738</v>
      </c>
      <c r="H21" s="38" t="s">
        <v>4</v>
      </c>
      <c r="I21" s="49">
        <f>SUM(I9:I20)</f>
        <v>4056272.175368133</v>
      </c>
      <c r="J21" s="38" t="s">
        <v>4</v>
      </c>
      <c r="K21" s="52">
        <f>SUM(K9:K20)</f>
        <v>4322122.6680757636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1140022.4821288348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1884434.6585986218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2332971.6664534798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5357428.8071809364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5">
        <v>492007.24079999997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5">
        <v>32398.416399999998</v>
      </c>
      <c r="F13" s="17" t="s">
        <v>4</v>
      </c>
      <c r="G13" s="21">
        <v>4023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5">
        <v>1779308.8351999999</v>
      </c>
      <c r="F14" s="17" t="s">
        <v>4</v>
      </c>
      <c r="G14" s="21">
        <v>1576981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-722710.49239999987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-735357.92601699987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-5889935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-4129122.5132275131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-1760812.4867724869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-586937.49559082894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51337</v>
      </c>
      <c r="F10" s="9">
        <f>E10/D10</f>
        <v>1711.2333333333333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31630</v>
      </c>
      <c r="F11" s="9">
        <f t="shared" ref="F11:F18" si="0">E11/D11</f>
        <v>421.73333333333335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48844</v>
      </c>
      <c r="F12" s="9">
        <f t="shared" si="0"/>
        <v>1953.76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10</v>
      </c>
      <c r="E13" s="21">
        <v>10090</v>
      </c>
      <c r="F13" s="9">
        <f t="shared" si="0"/>
        <v>1009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10</v>
      </c>
      <c r="E14" s="21">
        <v>130415</v>
      </c>
      <c r="F14" s="9">
        <f t="shared" si="0"/>
        <v>13041.5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5</v>
      </c>
      <c r="E15" s="21">
        <v>18825</v>
      </c>
      <c r="F15" s="9">
        <f t="shared" si="0"/>
        <v>3765</v>
      </c>
      <c r="G15" s="17" t="s">
        <v>4</v>
      </c>
      <c r="H15" s="2"/>
    </row>
    <row r="16" spans="1:8" ht="26.25" x14ac:dyDescent="0.25">
      <c r="A16" s="2"/>
      <c r="B16" s="43" t="s">
        <v>123</v>
      </c>
      <c r="C16" s="28">
        <v>2016</v>
      </c>
      <c r="D16" s="22">
        <v>10</v>
      </c>
      <c r="E16" s="21">
        <v>47714</v>
      </c>
      <c r="F16" s="9">
        <f t="shared" si="0"/>
        <v>4771.3999999999996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284480</v>
      </c>
      <c r="F17" s="9">
        <f t="shared" si="0"/>
        <v>3793.0666666666666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75</v>
      </c>
      <c r="E18" s="21">
        <v>109210</v>
      </c>
      <c r="F18" s="9">
        <f t="shared" si="0"/>
        <v>1456.1333333333334</v>
      </c>
      <c r="G18" s="17" t="s">
        <v>4</v>
      </c>
      <c r="H18" s="2"/>
    </row>
    <row r="19" spans="1:8" x14ac:dyDescent="0.25">
      <c r="A19" s="2"/>
      <c r="B19" s="91" t="s">
        <v>52</v>
      </c>
      <c r="C19" s="92"/>
      <c r="D19" s="92"/>
      <c r="E19" s="93"/>
      <c r="F19" s="15">
        <f>SUM(F10:F18)</f>
        <v>31922.826666666664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1613308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1966158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-352850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82914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35000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47914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50000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-50000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144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2016'!F19</f>
        <v>31922.826666666664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45333.333333333336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-13410.506666666672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5109581.5219229776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1397584.6295731594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324540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95176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184533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2001833.6295731594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79061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82800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161861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-1725192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-438007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-2163199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495.62957315938547</v>
      </c>
      <c r="F28" s="25" t="s">
        <v>4</v>
      </c>
      <c r="G28" s="1">
        <f>IF(E28&lt;0,0,-E28)</f>
        <v>-495.62957315938547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356692.89234981872</v>
      </c>
      <c r="F30" s="25" t="s">
        <v>4</v>
      </c>
      <c r="G30" s="12">
        <f>-$E$30</f>
        <v>-356692.89234981872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4686453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65940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4752393</v>
      </c>
      <c r="F35" s="25" t="s">
        <v>4</v>
      </c>
      <c r="G35" s="12">
        <f>-E35</f>
        <v>-4752393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138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148</v>
      </c>
      <c r="C16" s="86"/>
      <c r="D16" s="86"/>
      <c r="E16" s="87"/>
      <c r="F16" s="100" t="s">
        <v>134</v>
      </c>
      <c r="G16" s="100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2017-09-13T12:53:03Z</dcterms:modified>
</cp:coreProperties>
</file>