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G4" i="16" l="1"/>
  <c r="J3" i="16" l="1"/>
  <c r="F3" i="17"/>
  <c r="G3" i="17"/>
  <c r="E4" i="16" l="1"/>
  <c r="F4" i="16"/>
  <c r="I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E6" i="16"/>
  <c r="J3" i="24"/>
  <c r="M3" i="24" s="1"/>
  <c r="F6" i="16"/>
  <c r="F5" i="16"/>
  <c r="B9" i="12" l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<sst xmlns="http://schemas.openxmlformats.org/spreadsheetml/2006/main" count="116" uniqueCount="77">
  <si>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</si>
  <si>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</si>
  <si>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</si>
  <si>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</si>
  <si>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</si>
  <si>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</si>
  <si>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</si>
  <si>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</si>
  <si>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</si>
  <si>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</si>
  <si>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</si>
  <si>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</si>
  <si>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</si>
  <si>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</si>
  <si>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</si>
  <si>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</si>
  <si>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</si>
  <si>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</si>
  <si>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</si>
  <si>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</si>
  <si>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</si>
  <si>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</si>
  <si>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</si>
  <si>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</si>
  <si>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</si>
  <si>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</si>
  <si>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</si>
  <si>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</si>
  <si>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</si>
  <si>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</si>
  <si>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</si>
  <si>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</si>
  <si>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</si>
  <si>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</si>
  <si>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</si>
  <si>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</si>
  <si>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</si>
  <si>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</si>
  <si>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</si>
  <si>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</si>
  <si>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</si>
  <si>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</si>
  <si>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</si>
  <si>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</si>
  <si>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</si>
  <si>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</si>
  <si>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</si>
  <si>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</si>
  <si>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</si>
  <si>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</si>
  <si>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</si>
  <si>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 xml:space="preserve">Varslingssystem 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</si>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</sst>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982926.93092379172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112565.27505999999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18239.800533333331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1113732.0065171251</v>
      </c>
      <c r="C5" s="62" t="s">
        <v>11</v>
      </c>
    </row>
    <row r="6" spans="1:3" x14ac:dyDescent="0.25">
      <c r="A6" s="47" t="s">
        <v>0</v>
      </c>
      <c r="B6" s="38">
        <f>Investeringer!E3</f>
        <v>1185203.6144671103</v>
      </c>
      <c r="C6" s="23" t="s">
        <v>11</v>
      </c>
    </row>
    <row r="7" spans="1:3" x14ac:dyDescent="0.25">
      <c r="A7" s="4" t="s">
        <v>1</v>
      </c>
      <c r="B7" s="35">
        <f>Investeringer!F3</f>
        <v>166355.47571879602</v>
      </c>
      <c r="C7" t="s">
        <v>11</v>
      </c>
    </row>
    <row r="8" spans="1:3" x14ac:dyDescent="0.25">
      <c r="A8" s="4" t="s">
        <v>2</v>
      </c>
      <c r="B8" s="35">
        <f>Investeringer!G3</f>
        <v>44673.907816368868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47773.760000000002</v>
      </c>
      <c r="C9" t="s">
        <v>11</v>
      </c>
    </row>
    <row r="10" spans="1:3" s="22" customFormat="1" x14ac:dyDescent="0.25">
      <c r="A10" s="3" t="s">
        <v>49</v>
      </c>
      <c r="B10" s="48">
        <f>SUM(B6:B9)</f>
        <v>1444006.7580022751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1159277.5699999998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1159277.5699999998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3717016.3345193998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3749918.3966883179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71</v>
      </c>
      <c r="H1" s="52" t="s">
        <v>64</v>
      </c>
      <c r="I1" s="52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1239786.52</v>
      </c>
      <c r="C2" s="49">
        <v>0</v>
      </c>
      <c r="D2" s="49">
        <f>B2+C2</f>
        <v>1239786.52</v>
      </c>
      <c r="E2" s="50">
        <f>D2</f>
        <v>1239786.52</v>
      </c>
      <c r="F2" s="49">
        <v>1210024.0145227893</v>
      </c>
      <c r="G2" s="49">
        <v>0</v>
      </c>
      <c r="H2" s="49">
        <f>F2-G2</f>
        <v>1210024.0145227893</v>
      </c>
      <c r="I2" s="49">
        <f>AVERAGEIF(E2:E4,"&lt;&gt;0")</f>
        <v>944164.9176893332</v>
      </c>
      <c r="J2" s="49">
        <v>982926.93092379172</v>
      </c>
      <c r="K2" s="39">
        <f>IF(H2&gt;I2,IF(I2&gt;J2,I2,J2),H2)</f>
        <v>982926.93092379172</v>
      </c>
    </row>
    <row r="3" spans="1:11" s="23" customFormat="1" x14ac:dyDescent="0.25">
      <c r="A3" s="28">
        <v>2014</v>
      </c>
      <c r="B3" s="49">
        <v>723639.52</v>
      </c>
      <c r="C3" s="49"/>
      <c r="D3" s="49">
        <f t="shared" ref="D3:D4" si="0">B3+C3</f>
        <v>723639.52</v>
      </c>
      <c r="E3" s="50">
        <f>D3*Pristalsregulering!C7</f>
        <v>724218.4316159999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854971</v>
      </c>
      <c r="C4" s="49"/>
      <c r="D4" s="49">
        <f t="shared" si="0"/>
        <v>854971</v>
      </c>
      <c r="E4" s="50">
        <f>D4*Pristalsregulering!$C$6*Pristalsregulering!$C$7</f>
        <v>868489.80145199981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X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3" customWidth="1"/>
    <col min="11" max="11" width="30.7109375" style="55" customWidth="1"/>
    <col min="12" max="12" width="9.140625" hidden="1" customWidth="1"/>
    <col min="13" max="36" width="0" hidden="1" customWidth="1"/>
    <col min="37" max="37" width="9.140625" hidden="1" customWidth="1"/>
    <col min="38" max="93" width="0" hidden="1" customWidth="1"/>
    <col min="94" max="94" width="9.140625" hidden="1" customWidth="1"/>
    <col min="95" max="118" width="0" hidden="1" customWidth="1"/>
    <col min="119" max="121" width="9.140625" hidden="1" customWidth="1"/>
    <col min="122" max="145" width="0" hidden="1" customWidth="1"/>
    <col min="146" max="147" width="9.140625" hidden="1" customWidth="1"/>
    <col min="148" max="175" width="0" hidden="1" customWidth="1"/>
    <col min="176" max="176" width="9.140625" hidden="1" customWidth="1"/>
    <col min="177" max="200" width="0" hidden="1" customWidth="1"/>
    <col min="201" max="203" width="9.140625" hidden="1" customWidth="1"/>
    <col min="204" max="227" width="0" hidden="1" customWidth="1"/>
    <col min="228" max="230" width="9.140625" hidden="1" customWidth="1"/>
    <col min="231" max="254" width="0" hidden="1" customWidth="1"/>
    <col min="255" max="258" width="9.140625" hidden="1" customWidth="1"/>
    <col min="259" max="282" width="0" hidden="1" customWidth="1"/>
    <col min="283" max="285" width="9.140625" hidden="1" customWidth="1"/>
    <col min="286" max="309" width="0" hidden="1" customWidth="1"/>
    <col min="310" max="312" width="9.140625" hidden="1" customWidth="1"/>
    <col min="313" max="336" width="0" hidden="1" customWidth="1"/>
    <col min="337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73" t="s">
        <v>75</v>
      </c>
      <c r="I1" s="33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51</v>
      </c>
      <c r="E2" s="56" t="s">
        <v>22</v>
      </c>
      <c r="F2" s="34" t="s">
        <v>23</v>
      </c>
      <c r="G2" s="34" t="s">
        <v>51</v>
      </c>
      <c r="H2" s="56" t="s">
        <v>22</v>
      </c>
      <c r="I2" s="34" t="s">
        <v>23</v>
      </c>
      <c r="J2" s="34" t="s">
        <v>51</v>
      </c>
      <c r="K2" s="53" t="s">
        <v>24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 t="shared" ref="H3" si="0">IF(E4=0,0,AVERAGEIF(E4:E6,"&lt;&gt;0"))+E3</f>
        <v>112565.27505999999</v>
      </c>
      <c r="I3" s="38">
        <f>IF(F4=0,0,AVERAGEIF(F4:F6,"&lt;&gt;0"))+F3</f>
        <v>0</v>
      </c>
      <c r="J3" s="38">
        <f>IF(G4=0,0,AVERAGEIF(G4:G6,"&lt;&gt;0"))+G3</f>
        <v>0</v>
      </c>
      <c r="K3" s="57">
        <f>SUM(H3:J3)</f>
        <v>112565.27505999999</v>
      </c>
    </row>
    <row r="4" spans="1:11" x14ac:dyDescent="0.25">
      <c r="A4" s="28">
        <v>2015</v>
      </c>
      <c r="B4" s="35">
        <v>68430.14</v>
      </c>
      <c r="C4" s="35"/>
      <c r="D4" s="35"/>
      <c r="E4" s="45">
        <f t="shared" ref="E4" si="1">B4</f>
        <v>68430.14</v>
      </c>
      <c r="F4" s="35">
        <f>C4</f>
        <v>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156575.15</v>
      </c>
      <c r="C5" s="35">
        <v>0</v>
      </c>
      <c r="D5" s="35"/>
      <c r="E5" s="45">
        <f>B5*Pristalsregulering!$C$7</f>
        <v>156700.41011999999</v>
      </c>
      <c r="F5" s="35">
        <f>C5*Pristalsregulering!$C$7</f>
        <v>0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25</v>
      </c>
      <c r="C1" s="75"/>
      <c r="D1" s="75"/>
      <c r="E1" s="76" t="s">
        <v>56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7500</v>
      </c>
      <c r="C3" s="42">
        <v>12940</v>
      </c>
      <c r="D3" s="42">
        <v>0</v>
      </c>
      <c r="E3" s="41">
        <f>B3</f>
        <v>7500</v>
      </c>
      <c r="F3" s="42">
        <f t="shared" ref="F3:G3" si="0">C3</f>
        <v>12940</v>
      </c>
      <c r="G3" s="43">
        <f t="shared" si="0"/>
        <v>0</v>
      </c>
      <c r="H3" s="44">
        <f>IF(E3=0,0,AVERAGEIF(E3:E5,"&lt;&gt;0"))+IF(F3=0,0,AVERAGEIF(F3:F5,"&lt;&gt;0"))+IF(G3=0,0,AVERAGEIF(G3:G5,"&lt;&gt;0"))</f>
        <v>18239.800533333331</v>
      </c>
    </row>
    <row r="4" spans="1:8" x14ac:dyDescent="0.25">
      <c r="A4" s="31">
        <v>2014</v>
      </c>
      <c r="B4" s="41">
        <v>7400</v>
      </c>
      <c r="C4" s="42">
        <v>9800</v>
      </c>
      <c r="D4" s="42">
        <v>0</v>
      </c>
      <c r="E4" s="41">
        <f>B4*Pristalsregulering!$C$7</f>
        <v>7405.9199999999992</v>
      </c>
      <c r="F4" s="42">
        <f>C4*Pristalsregulering!$C$7</f>
        <v>9807.8399999999983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7400</v>
      </c>
      <c r="C5" s="42">
        <v>9400</v>
      </c>
      <c r="D5" s="42">
        <v>0</v>
      </c>
      <c r="E5" s="41">
        <f>B5*Pristalsregulering!$C$7*Pristalsregulering!$C$6</f>
        <v>7517.0087999999987</v>
      </c>
      <c r="F5" s="42">
        <f>C5*Pristalsregulering!$C$7*Pristalsregulering!$C$6</f>
        <v>9548.6327999999976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68</v>
      </c>
      <c r="C1" s="77"/>
      <c r="D1" s="78"/>
      <c r="E1" s="79" t="s">
        <v>69</v>
      </c>
      <c r="F1" s="79"/>
      <c r="G1" s="79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0">
        <v>2015</v>
      </c>
      <c r="B3" s="38">
        <v>1088642.1797870761</v>
      </c>
      <c r="C3" s="38">
        <v>160082.02998888888</v>
      </c>
      <c r="D3" s="40">
        <v>44504.146966666667</v>
      </c>
      <c r="E3" s="35">
        <f>B3*Pristalsregulering!C2*Pristalsregulering!C3*Pristalsregulering!C4*Pristalsregulering!C5*Pristalsregulering!C6*Pristalsregulering!C7</f>
        <v>1185203.6144671103</v>
      </c>
      <c r="F3" s="35">
        <v>166355.47571879602</v>
      </c>
      <c r="G3" s="35">
        <f xml:space="preserve"> D3/Pristalsregulering!$C$8</f>
        <v>44673.907816368868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42</v>
      </c>
      <c r="C1" s="75"/>
      <c r="D1" s="75"/>
      <c r="E1" s="75"/>
      <c r="F1" s="76" t="s">
        <v>57</v>
      </c>
      <c r="G1" s="77"/>
      <c r="H1" s="77"/>
      <c r="I1" s="77"/>
      <c r="J1" s="80" t="s">
        <v>30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47773.760000000002</v>
      </c>
      <c r="D3" s="38">
        <v>0</v>
      </c>
      <c r="E3" s="40">
        <v>0</v>
      </c>
      <c r="F3" s="38">
        <f>B3</f>
        <v>0</v>
      </c>
      <c r="G3" s="38">
        <f>C3</f>
        <v>47773.760000000002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47773.760000000002</v>
      </c>
      <c r="L3" s="43">
        <f>AVERAGE(H3:H5)+AVERAGE(I3:I5)</f>
        <v>0</v>
      </c>
      <c r="M3" s="44">
        <f>SUM(J3:L3)</f>
        <v>47773.760000000002</v>
      </c>
      <c r="N3" s="23"/>
    </row>
    <row r="4" spans="1:14" x14ac:dyDescent="0.25">
      <c r="A4" s="28">
        <v>2014</v>
      </c>
      <c r="B4" s="45">
        <v>0</v>
      </c>
      <c r="C4" s="38">
        <v>51179.19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51220.133351999997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53870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54721.79243999999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40</v>
      </c>
      <c r="L1" s="66" t="s">
        <v>58</v>
      </c>
      <c r="M1" s="67" t="s">
        <v>41</v>
      </c>
      <c r="N1" s="14" t="s">
        <v>29</v>
      </c>
    </row>
    <row r="2" spans="1:14" ht="15.75" thickTop="1" x14ac:dyDescent="0.25">
      <c r="A2" s="31">
        <v>2015</v>
      </c>
      <c r="B2" s="42">
        <v>16261.37</v>
      </c>
      <c r="C2" s="42">
        <v>0</v>
      </c>
      <c r="D2" s="42">
        <v>1727.67</v>
      </c>
      <c r="E2" s="42">
        <v>41066.86</v>
      </c>
      <c r="F2" s="42">
        <v>0</v>
      </c>
      <c r="G2" s="42">
        <v>1100221.67</v>
      </c>
      <c r="H2" s="42" t="s">
        <v>48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1159277.5699999998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2017-09-14T07:54:58Z</dcterms:modified>
</cp:coreProperties>
</file>