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G11" i="10" l="1"/>
  <c r="K12" i="22"/>
  <c r="K11" i="22"/>
  <c r="K10" i="22"/>
  <c r="F18" i="20"/>
  <c r="F19" i="20" s="1"/>
  <c r="F21" i="11" l="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l="1"/>
  <c r="E20" i="22" s="1"/>
  <c r="G17" i="22" l="1"/>
  <c r="I17" i="22" s="1"/>
  <c r="G18" i="19"/>
  <c r="G19" i="19" s="1"/>
  <c r="E14" i="22" s="1"/>
  <c r="G12" i="7"/>
  <c r="G20" i="22" l="1"/>
  <c r="G14" i="22"/>
  <c r="E19" i="22"/>
  <c r="E21" i="22" s="1"/>
  <c r="I20" i="22"/>
  <c r="K17" i="22"/>
  <c r="E15" i="13"/>
  <c r="F11" i="11"/>
  <c r="F22" i="11"/>
  <c r="I14" i="22" l="1"/>
  <c r="G19" i="22"/>
  <c r="G21" i="22" s="1"/>
  <c r="G30" i="13"/>
  <c r="K14" i="22" l="1"/>
  <c r="K19" i="22" s="1"/>
  <c r="I19" i="22"/>
  <c r="I21" i="22" s="1"/>
  <c r="E35" i="13"/>
  <c r="G35" i="13" s="1"/>
  <c r="E27" i="13"/>
  <c r="E19" i="13"/>
  <c r="G11" i="12"/>
  <c r="G29" i="12"/>
  <c r="G23" i="12"/>
  <c r="G17" i="12"/>
  <c r="F10" i="11"/>
  <c r="F23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<sst xmlns="http://schemas.openxmlformats.org/spreadsheetml/2006/main" count="339" uniqueCount="152">
  <si>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</si>
  <si>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</si>
  <si>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</si>
  <si>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</si>
  <si>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</si>
  <si>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</si>
  <si>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</si>
  <si>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</si>
  <si>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</si>
  <si>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</si>
  <si>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</si>
  <si>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</si>
  <si>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</si>
  <si>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</si>
  <si>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</si>
  <si>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</si>
  <si>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</si>
  <si>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</si>
  <si>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</si>
  <si>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</si>
  <si>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</si>
  <si>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</si>
  <si>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</si>
  <si>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</si>
  <si>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</si>
  <si>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</si>
  <si>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</si>
  <si>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</si>
  <si>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</si>
  <si>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</si>
  <si>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</si>
  <si>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</si>
  <si>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</si>
  <si>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</si>
  <si>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</si>
  <si>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</si>
  <si>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</si>
  <si>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</si>
  <si>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</si>
  <si>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</si>
  <si>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</si>
  <si>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</si>
  <si>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</si>
  <si>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</si>
  <si>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</si>
  <si>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</si>
  <si>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</si>
  <si>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</si>
  <si>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</si>
  <si>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</si>
  <si>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</si>
  <si>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</si>
  <si>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</si>
  <si>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</si>
  <si>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</si>
  <si>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</si>
  <si>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</si>
  <si>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</si>
  <si>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</si>
  <si>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</si>
  <si>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</si>
  <si>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</si>
  <si>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</si>
  <si>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</si>
  <si>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</si>
  <si>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</si>
  <si>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</si>
  <si>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</si>
  <si>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</si>
  <si>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</si>
  <si>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</si>
  <si>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</si>
  <si>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</si>
  <si>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</si>
  <si>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</si>
  <si>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</si>
  <si>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</si>
  <si>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</si>
  <si>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</si>
  <si>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</si>
  <si>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</si>
  <si>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</si>
  <si>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</si>
  <si>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</si>
  <si>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</si>
  <si>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</si>
  <si>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</si>
  <si>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</si>
  <si>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</si>
  <si>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</si>
  <si>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</si>
  <si>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</si>
  <si>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</si>
  <si>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</si>
  <si>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</si>
  <si>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</si>
  <si>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</si>
  <si>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</si>
  <si>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</si>
  <si>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</si>
  <si>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</si>
  <si>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</si>
  <si>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</si>
  <si>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</si>
  <si>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</si>
  <si>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</si>
  <si>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</si>
  <si>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</si>
  <si>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</si>
  <si>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</si>
  <si>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</si>
  <si>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</si>
  <si>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</si>
  <si>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</si>
  <si>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</si>
  <si>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</si>
  <si>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</si>
  <si>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Ø 50mm &lt; Ledningsnet ≤ Ø110 mm</t>
  </si>
  <si>
    <t>Ledningsnet ≤ Ø50 mm</t>
  </si>
  <si>
    <t>Ventiler på ledningsnet ≤ Ø50 mm</t>
  </si>
  <si>
    <t>Ventiler på Ø 50mm &lt; Ledningsnet ≤ Ø110 mm</t>
  </si>
  <si>
    <t>Stik på ledningsnet, Konstruktioner</t>
  </si>
  <si>
    <t xml:space="preserve">Enkeltsamlinger </t>
  </si>
  <si>
    <t>SRO-brønd/kvarterbrønd/sektionsbrønd, Mek./EL</t>
  </si>
  <si>
    <t>Pumpestation (inkl. evt. hydrofor)/trykforøger, Konstruktioner</t>
  </si>
  <si>
    <t>Afregningsmålere, elektroniske &gt; Ø110 mm</t>
  </si>
  <si>
    <t>It-udstyr</t>
  </si>
  <si>
    <t>Køretøjer, små lastvogne (&lt; 3.500 kg.)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</si>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</sst>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147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11329905.374032088</v>
      </c>
      <c r="F9" s="13" t="s">
        <v>4</v>
      </c>
      <c r="G9" s="48">
        <v>11347583.829887366</v>
      </c>
      <c r="H9" s="13" t="s">
        <v>4</v>
      </c>
      <c r="I9" s="48">
        <v>11366087.047888825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4008442.4433140098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4168753.4340876699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4303717.9480778985</v>
      </c>
      <c r="L12" s="8" t="s">
        <v>4</v>
      </c>
      <c r="M12" s="2"/>
    </row>
    <row r="13" spans="1:13" x14ac:dyDescent="0.25">
      <c r="A13" s="2"/>
      <c r="B13" s="46" t="s">
        <v>151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-532884.60083115357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-405933.13293499989</v>
      </c>
      <c r="F14" s="8" t="s">
        <v>4</v>
      </c>
      <c r="G14" s="9">
        <f>E14*(1+$E$25/100)</f>
        <v>-413036.96276136243</v>
      </c>
      <c r="H14" s="8" t="s">
        <v>4</v>
      </c>
      <c r="I14" s="9">
        <f>G14*(1+$E$25/100)</f>
        <v>-420265.1096096863</v>
      </c>
      <c r="J14" s="8" t="s">
        <v>4</v>
      </c>
      <c r="K14" s="51">
        <f>I14*(1+$E$25/100)</f>
        <v>-427619.74902785587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-833732.38666666672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1108948.4438812118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-7103.8298263624984</v>
      </c>
      <c r="F19" s="8" t="s">
        <v>4</v>
      </c>
      <c r="G19" s="42">
        <f>(G17+G14)*($E$25/100)</f>
        <v>-7228.1468483238432</v>
      </c>
      <c r="H19" s="8" t="s">
        <v>4</v>
      </c>
      <c r="I19" s="42">
        <f>(I17+I14)*($E$25/100)</f>
        <v>-7354.6394181695114</v>
      </c>
      <c r="J19" s="8" t="s">
        <v>4</v>
      </c>
      <c r="K19" s="42">
        <f>SUM(K10:K14,K17:K18)*($E$25/100)</f>
        <v>201607.16582335997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-132227.47430647869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10916868.411270725</v>
      </c>
      <c r="F21" s="38" t="s">
        <v>4</v>
      </c>
      <c r="G21" s="49">
        <f>SUM(G9:G20)</f>
        <v>10927318.720277678</v>
      </c>
      <c r="H21" s="38" t="s">
        <v>4</v>
      </c>
      <c r="I21" s="49">
        <f>SUM(I9:I20)</f>
        <v>10938467.298860969</v>
      </c>
      <c r="J21" s="38" t="s">
        <v>4</v>
      </c>
      <c r="K21" s="52">
        <f>SUM(K9:K20)</f>
        <v>11865005.224351995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3805155.4047801616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3957336.2684484264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4085456.0948213995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11847947.768049987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128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129</v>
      </c>
      <c r="C11" s="96"/>
      <c r="D11" s="96"/>
      <c r="E11" s="55">
        <v>0</v>
      </c>
      <c r="F11" s="17" t="s">
        <v>4</v>
      </c>
      <c r="G11" s="21">
        <v>282</v>
      </c>
      <c r="H11" s="17" t="s">
        <v>4</v>
      </c>
      <c r="I11" s="2"/>
    </row>
    <row r="12" spans="1:9" x14ac:dyDescent="0.25">
      <c r="A12" s="2"/>
      <c r="B12" s="95" t="s">
        <v>130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131</v>
      </c>
      <c r="C13" s="96"/>
      <c r="D13" s="96"/>
      <c r="E13" s="55">
        <v>32399.4126</v>
      </c>
      <c r="F13" s="17" t="s">
        <v>4</v>
      </c>
      <c r="G13" s="21">
        <v>9519</v>
      </c>
      <c r="H13" s="17" t="s">
        <v>4</v>
      </c>
      <c r="I13" s="2"/>
    </row>
    <row r="14" spans="1:9" x14ac:dyDescent="0.25">
      <c r="A14" s="2"/>
      <c r="B14" s="95" t="s">
        <v>132</v>
      </c>
      <c r="C14" s="96"/>
      <c r="D14" s="96"/>
      <c r="E14" s="55">
        <v>4001822.0693999999</v>
      </c>
      <c r="F14" s="17" t="s">
        <v>4</v>
      </c>
      <c r="G14" s="21">
        <v>3625469</v>
      </c>
      <c r="H14" s="17" t="s">
        <v>4</v>
      </c>
      <c r="I14" s="2"/>
    </row>
    <row r="15" spans="1:9" x14ac:dyDescent="0.25">
      <c r="A15" s="2"/>
      <c r="B15" s="95" t="s">
        <v>133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134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135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-398951.48199999984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-405933.13293499989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-5597764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-4013441.7566137565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-1584322.2433862435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-528107.41446208116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87431</v>
      </c>
      <c r="F10" s="9">
        <f>E10/D10</f>
        <v>1165.7466666666667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13715</v>
      </c>
      <c r="F11" s="9">
        <f t="shared" ref="F11:F22" si="0">E11/D11</f>
        <v>182.86666666666667</v>
      </c>
      <c r="G11" s="17" t="s">
        <v>4</v>
      </c>
      <c r="H11" s="2"/>
    </row>
    <row r="12" spans="1:8" x14ac:dyDescent="0.25">
      <c r="A12" s="2"/>
      <c r="B12" s="43" t="s">
        <v>117</v>
      </c>
      <c r="C12" s="28">
        <v>2016</v>
      </c>
      <c r="D12" s="22">
        <v>75</v>
      </c>
      <c r="E12" s="21">
        <v>8683</v>
      </c>
      <c r="F12" s="9">
        <f t="shared" si="0"/>
        <v>115.77333333333333</v>
      </c>
      <c r="G12" s="17" t="s">
        <v>4</v>
      </c>
      <c r="H12" s="2"/>
    </row>
    <row r="13" spans="1:8" x14ac:dyDescent="0.25">
      <c r="A13" s="2"/>
      <c r="B13" s="43" t="s">
        <v>119</v>
      </c>
      <c r="C13" s="28">
        <v>2016</v>
      </c>
      <c r="D13" s="22">
        <v>75</v>
      </c>
      <c r="E13" s="21">
        <v>132500</v>
      </c>
      <c r="F13" s="9">
        <f t="shared" si="0"/>
        <v>1766.6666666666667</v>
      </c>
      <c r="G13" s="17" t="s">
        <v>4</v>
      </c>
      <c r="H13" s="2"/>
    </row>
    <row r="14" spans="1:8" x14ac:dyDescent="0.25">
      <c r="A14" s="2"/>
      <c r="B14" s="43" t="s">
        <v>120</v>
      </c>
      <c r="C14" s="28">
        <v>2016</v>
      </c>
      <c r="D14" s="22">
        <v>75</v>
      </c>
      <c r="E14" s="21">
        <v>79403</v>
      </c>
      <c r="F14" s="9">
        <f t="shared" si="0"/>
        <v>1058.7066666666667</v>
      </c>
      <c r="G14" s="17" t="s">
        <v>4</v>
      </c>
      <c r="H14" s="2"/>
    </row>
    <row r="15" spans="1:8" x14ac:dyDescent="0.25">
      <c r="A15" s="2"/>
      <c r="B15" s="43" t="s">
        <v>121</v>
      </c>
      <c r="C15" s="28">
        <v>2016</v>
      </c>
      <c r="D15" s="22">
        <v>75</v>
      </c>
      <c r="E15" s="21">
        <v>33929</v>
      </c>
      <c r="F15" s="9">
        <f t="shared" si="0"/>
        <v>452.38666666666666</v>
      </c>
      <c r="G15" s="17" t="s">
        <v>4</v>
      </c>
      <c r="H15" s="2"/>
    </row>
    <row r="16" spans="1:8" x14ac:dyDescent="0.25">
      <c r="A16" s="2"/>
      <c r="B16" s="43" t="s">
        <v>121</v>
      </c>
      <c r="C16" s="28">
        <v>2016</v>
      </c>
      <c r="D16" s="22">
        <v>75</v>
      </c>
      <c r="E16" s="21">
        <v>27413</v>
      </c>
      <c r="F16" s="9">
        <f t="shared" si="0"/>
        <v>365.50666666666666</v>
      </c>
      <c r="G16" s="17" t="s">
        <v>4</v>
      </c>
      <c r="H16" s="2"/>
    </row>
    <row r="17" spans="1:8" x14ac:dyDescent="0.25">
      <c r="A17" s="2"/>
      <c r="B17" s="43" t="s">
        <v>122</v>
      </c>
      <c r="C17" s="28">
        <v>2016</v>
      </c>
      <c r="D17" s="22">
        <v>75</v>
      </c>
      <c r="E17" s="21">
        <v>124846</v>
      </c>
      <c r="F17" s="9">
        <f t="shared" si="0"/>
        <v>1664.6133333333332</v>
      </c>
      <c r="G17" s="17" t="s">
        <v>4</v>
      </c>
      <c r="H17" s="2"/>
    </row>
    <row r="18" spans="1:8" ht="26.25" x14ac:dyDescent="0.25">
      <c r="A18" s="2"/>
      <c r="B18" s="43" t="s">
        <v>123</v>
      </c>
      <c r="C18" s="28">
        <v>2016</v>
      </c>
      <c r="D18" s="22">
        <v>15</v>
      </c>
      <c r="E18" s="21">
        <v>2825</v>
      </c>
      <c r="F18" s="9">
        <f t="shared" si="0"/>
        <v>188.33333333333334</v>
      </c>
      <c r="G18" s="17" t="s">
        <v>4</v>
      </c>
      <c r="H18" s="2"/>
    </row>
    <row r="19" spans="1:8" ht="26.25" x14ac:dyDescent="0.25">
      <c r="A19" s="2"/>
      <c r="B19" s="43" t="s">
        <v>124</v>
      </c>
      <c r="C19" s="28">
        <v>2016</v>
      </c>
      <c r="D19" s="22">
        <v>50</v>
      </c>
      <c r="E19" s="21">
        <v>128599</v>
      </c>
      <c r="F19" s="9">
        <f t="shared" si="0"/>
        <v>2571.98</v>
      </c>
      <c r="G19" s="17" t="s">
        <v>4</v>
      </c>
      <c r="H19" s="2"/>
    </row>
    <row r="20" spans="1:8" x14ac:dyDescent="0.25">
      <c r="A20" s="2"/>
      <c r="B20" s="43" t="s">
        <v>125</v>
      </c>
      <c r="C20" s="28">
        <v>2016</v>
      </c>
      <c r="D20" s="22">
        <v>10</v>
      </c>
      <c r="E20" s="21">
        <v>1013553</v>
      </c>
      <c r="F20" s="9">
        <f t="shared" si="0"/>
        <v>101355.3</v>
      </c>
      <c r="G20" s="17" t="s">
        <v>4</v>
      </c>
      <c r="H20" s="2"/>
    </row>
    <row r="21" spans="1:8" x14ac:dyDescent="0.25">
      <c r="A21" s="2"/>
      <c r="B21" s="43" t="s">
        <v>126</v>
      </c>
      <c r="C21" s="28">
        <v>2016</v>
      </c>
      <c r="D21" s="22">
        <v>5</v>
      </c>
      <c r="E21" s="21">
        <v>223389</v>
      </c>
      <c r="F21" s="9">
        <f t="shared" si="0"/>
        <v>44677.8</v>
      </c>
      <c r="G21" s="17" t="s">
        <v>4</v>
      </c>
      <c r="H21" s="2"/>
    </row>
    <row r="22" spans="1:8" x14ac:dyDescent="0.25">
      <c r="A22" s="2"/>
      <c r="B22" s="43" t="s">
        <v>127</v>
      </c>
      <c r="C22" s="28">
        <v>2016</v>
      </c>
      <c r="D22" s="22">
        <v>5</v>
      </c>
      <c r="E22" s="21">
        <v>296138</v>
      </c>
      <c r="F22" s="9">
        <f t="shared" si="0"/>
        <v>59227.6</v>
      </c>
      <c r="G22" s="17" t="s">
        <v>4</v>
      </c>
      <c r="H22" s="2"/>
    </row>
    <row r="23" spans="1:8" x14ac:dyDescent="0.25">
      <c r="A23" s="2"/>
      <c r="B23" s="91" t="s">
        <v>52</v>
      </c>
      <c r="C23" s="92"/>
      <c r="D23" s="92"/>
      <c r="E23" s="93"/>
      <c r="F23" s="15">
        <f>SUM(F10:F22)</f>
        <v>214793.28</v>
      </c>
      <c r="G23" s="16" t="s">
        <v>4</v>
      </c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</sheetData>
  <sheetProtection password="DFE9" sheet="1" objects="1" scenarios="1"/>
  <mergeCells count="4">
    <mergeCell ref="B23:E2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3677738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4341000</v>
      </c>
      <c r="H10" s="17" t="s">
        <v>4</v>
      </c>
      <c r="I10" s="2"/>
    </row>
    <row r="11" spans="1:9" x14ac:dyDescent="0.25">
      <c r="A11" s="2"/>
      <c r="B11" s="91" t="s">
        <v>143</v>
      </c>
      <c r="C11" s="92"/>
      <c r="D11" s="92"/>
      <c r="E11" s="92"/>
      <c r="F11" s="93"/>
      <c r="G11" s="15">
        <f>G9-G10</f>
        <v>-663262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121660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179500</v>
      </c>
      <c r="H16" s="17" t="s">
        <v>4</v>
      </c>
      <c r="I16" s="2"/>
    </row>
    <row r="17" spans="1:9" x14ac:dyDescent="0.25">
      <c r="A17" s="2"/>
      <c r="B17" s="91" t="s">
        <v>144</v>
      </c>
      <c r="C17" s="92"/>
      <c r="D17" s="92"/>
      <c r="E17" s="92"/>
      <c r="F17" s="93"/>
      <c r="G17" s="15">
        <f>G15-G16</f>
        <v>-57840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792243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1027000</v>
      </c>
      <c r="H22" s="17" t="s">
        <v>4</v>
      </c>
      <c r="I22" s="2"/>
    </row>
    <row r="23" spans="1:9" x14ac:dyDescent="0.25">
      <c r="A23" s="2"/>
      <c r="B23" s="91" t="s">
        <v>145</v>
      </c>
      <c r="C23" s="92"/>
      <c r="D23" s="92"/>
      <c r="E23" s="92"/>
      <c r="F23" s="93"/>
      <c r="G23" s="15">
        <f>G21-G22</f>
        <v>-234757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146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146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2016'!F23</f>
        <v>214793.28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92666.666666666672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122126.61333333333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9702275.4438812118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2442652.1039636908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753950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-485237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477667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3189032.1039636908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109884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109884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-571517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-2172421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-2100907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-4844845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-1545928.8960363092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8560768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32559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8593327</v>
      </c>
      <c r="F35" s="25" t="s">
        <v>4</v>
      </c>
      <c r="G35" s="12">
        <f>-E35</f>
        <v>-8593327</v>
      </c>
      <c r="H35" s="25" t="s">
        <v>4</v>
      </c>
      <c r="I35" s="2"/>
    </row>
    <row r="36" spans="1:9" x14ac:dyDescent="0.25">
      <c r="A36" s="2"/>
      <c r="B36" s="91" t="s">
        <v>141</v>
      </c>
      <c r="C36" s="92"/>
      <c r="D36" s="92"/>
      <c r="E36" s="92"/>
      <c r="F36" s="93"/>
      <c r="G36" s="15">
        <f>$G$9+$G$28+$G$30+$G$35</f>
        <v>1108948.4438812118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140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150</v>
      </c>
      <c r="C16" s="86"/>
      <c r="D16" s="86"/>
      <c r="E16" s="87"/>
      <c r="F16" s="100" t="s">
        <v>136</v>
      </c>
      <c r="G16" s="100"/>
      <c r="H16" s="2"/>
    </row>
    <row r="17" spans="1:8" x14ac:dyDescent="0.25">
      <c r="A17" s="2"/>
      <c r="B17" s="79" t="s">
        <v>148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138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2017-09-13T12:55:00Z</dcterms:modified>
</cp:coreProperties>
</file>