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G19" i="19" l="1"/>
  <c r="G20" i="19" s="1"/>
  <c r="E14" i="22" s="1"/>
  <c r="G14" i="22" s="1"/>
  <c r="I14" i="22" s="1"/>
  <c r="K14" i="22" l="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l="1"/>
  <c r="E20" i="22" l="1"/>
  <c r="G17" i="22"/>
  <c r="E19" i="22"/>
  <c r="G12" i="7"/>
  <c r="E21" i="22" l="1"/>
  <c r="I17" i="22"/>
  <c r="G20" i="22"/>
  <c r="G19" i="22"/>
  <c r="E15" i="13"/>
  <c r="F11" i="11"/>
  <c r="F21" i="11"/>
  <c r="G21" i="22" l="1"/>
  <c r="I20" i="22"/>
  <c r="K17" i="22"/>
  <c r="I19" i="22"/>
  <c r="I21" i="22" s="1"/>
  <c r="G30" i="13"/>
  <c r="E35" i="13" l="1"/>
  <c r="G35" i="13" s="1"/>
  <c r="E27" i="13"/>
  <c r="E19" i="13"/>
  <c r="G11" i="12"/>
  <c r="G29" i="12"/>
  <c r="G23" i="12"/>
  <c r="G17" i="12"/>
  <c r="F10" i="11"/>
  <c r="F22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<sst xmlns="http://schemas.openxmlformats.org/spreadsheetml/2006/main" count="340" uniqueCount="153">
  <si>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</si>
  <si>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</si>
  <si>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</si>
  <si>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</si>
  <si>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</si>
  <si>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</si>
  <si>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</si>
  <si>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</si>
  <si>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</si>
  <si>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</si>
  <si>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</si>
  <si>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</si>
  <si>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</si>
  <si>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</si>
  <si>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</si>
  <si>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</si>
  <si>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</si>
  <si>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</si>
  <si>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</si>
  <si>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</si>
  <si>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</si>
  <si>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</si>
  <si>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</si>
  <si>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</si>
  <si>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</si>
  <si>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</si>
  <si>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</si>
  <si>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</si>
  <si>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</si>
  <si>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</si>
  <si>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</si>
  <si>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</si>
  <si>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</si>
  <si>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</si>
  <si>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</si>
  <si>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</si>
  <si>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</si>
  <si>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</si>
  <si>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</si>
  <si>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</si>
  <si>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</si>
  <si>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</si>
  <si>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</si>
  <si>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</si>
  <si>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</si>
  <si>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</si>
  <si>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</si>
  <si>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</si>
  <si>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</si>
  <si>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</si>
  <si>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</si>
  <si>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</si>
  <si>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</si>
  <si>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</si>
  <si>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</si>
  <si>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</si>
  <si>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</si>
  <si>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</si>
  <si>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</si>
  <si>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</si>
  <si>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</si>
  <si>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</si>
  <si>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</si>
  <si>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</si>
  <si>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</si>
  <si>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</si>
  <si>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</si>
  <si>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</si>
  <si>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</si>
  <si>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</si>
  <si>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</si>
  <si>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</si>
  <si>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</si>
  <si>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</si>
  <si>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</si>
  <si>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</si>
  <si>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</si>
  <si>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</si>
  <si>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</si>
  <si>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</si>
  <si>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</si>
  <si>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</si>
  <si>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</si>
  <si>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</si>
  <si>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</si>
  <si>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</si>
  <si>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</si>
  <si>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</si>
  <si>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</si>
  <si>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</si>
  <si>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</si>
  <si>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</si>
  <si>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</si>
  <si>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</si>
  <si>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</si>
  <si>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</si>
  <si>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</si>
  <si>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</si>
  <si>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</si>
  <si>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</si>
  <si>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</si>
  <si>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</si>
  <si>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</si>
  <si>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</si>
  <si>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</si>
  <si>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</si>
  <si>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</si>
  <si>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</si>
  <si>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</si>
  <si>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</si>
  <si>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</si>
  <si>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</si>
  <si>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</si>
  <si>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</si>
  <si>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</si>
  <si>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</si>
  <si>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</si>
  <si>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Arbejdsplads</t>
  </si>
  <si>
    <t>Ø 250 mm &lt; Ledningsnet ≤ Ø 500mm</t>
  </si>
  <si>
    <t>Afregningsmålere, mekaniske</t>
  </si>
  <si>
    <t>Ventiler på ledningsnet ≤ Ø50 mm</t>
  </si>
  <si>
    <t>SRO-anlæg, vandværk</t>
  </si>
  <si>
    <t>Elanlæg - vandværk</t>
  </si>
  <si>
    <t>Filteranlæg, trykfiltre, dobbelt filtrering</t>
  </si>
  <si>
    <t>Udpumpningsanlæg, rentvandspumper på vandværk</t>
  </si>
  <si>
    <t>Lager</t>
  </si>
  <si>
    <t>Etageareal vandbehandlingsbygning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</si>
  <si>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</si>
  <si>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</si>
  <si>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</si>
  <si>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</si>
  <si>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</si>
  <si>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</si>
  <si>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</si>
  <si>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</si>
  <si>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</si>
  <si>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 xml:space="preserve">kr. 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</si>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</sst>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1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1" t="s">
        <v>40</v>
      </c>
      <c r="E9" s="101"/>
      <c r="F9" s="101" t="s">
        <v>83</v>
      </c>
      <c r="G9" s="101"/>
      <c r="H9" s="2"/>
    </row>
    <row r="10" spans="1:8" x14ac:dyDescent="0.25">
      <c r="A10" s="2"/>
      <c r="B10" s="23" t="s">
        <v>148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10931014.217977325</v>
      </c>
      <c r="F9" s="13" t="s">
        <v>4</v>
      </c>
      <c r="G9" s="48">
        <v>10962042.373803055</v>
      </c>
      <c r="H9" s="13" t="s">
        <v>4</v>
      </c>
      <c r="I9" s="48">
        <v>10994001.091132946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2687311.7513521579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5416450.809473942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5093887.5817377176</v>
      </c>
      <c r="L12" s="8" t="s">
        <v>4</v>
      </c>
      <c r="M12" s="2"/>
    </row>
    <row r="13" spans="1:13" x14ac:dyDescent="0.25">
      <c r="A13" s="2"/>
      <c r="B13" s="46" t="s">
        <v>152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-476296.04501656396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omk.'!G20</f>
        <v>-132347.3696875</v>
      </c>
      <c r="F14" s="8" t="s">
        <v>4</v>
      </c>
      <c r="G14" s="9">
        <f>E14*(1+$E$25/100)</f>
        <v>-134663.44865703126</v>
      </c>
      <c r="H14" s="8" t="s">
        <v>4</v>
      </c>
      <c r="I14" s="9">
        <f>G14*(1+$E$25/100)</f>
        <v>-137020.05900852932</v>
      </c>
      <c r="J14" s="8" t="s">
        <v>4</v>
      </c>
      <c r="K14" s="51">
        <f>I14*(1+$E$25/100)</f>
        <v>-139417.91004117861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816443.93166666664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1133703.8910828512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-2316.0789695312501</v>
      </c>
      <c r="F19" s="8" t="s">
        <v>4</v>
      </c>
      <c r="G19" s="42">
        <f>(G17+G14)*($E$25/100)</f>
        <v>-2356.6103514980473</v>
      </c>
      <c r="H19" s="8" t="s">
        <v>4</v>
      </c>
      <c r="I19" s="42">
        <f>(I17+I14)*($E$25/100)</f>
        <v>-2397.8510326492633</v>
      </c>
      <c r="J19" s="8" t="s">
        <v>4</v>
      </c>
      <c r="K19" s="42">
        <f>SUM(K10:K14,K17:K18)*($E$25/100)</f>
        <v>220183.88328135631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-131936.10205721547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10796350.769320294</v>
      </c>
      <c r="F21" s="38" t="s">
        <v>4</v>
      </c>
      <c r="G21" s="49">
        <f>SUM(G9:G20)</f>
        <v>10825022.314794526</v>
      </c>
      <c r="H21" s="38" t="s">
        <v>4</v>
      </c>
      <c r="I21" s="49">
        <f>SUM(I9:I20)</f>
        <v>10854583.181091767</v>
      </c>
      <c r="J21" s="38" t="s">
        <v>4</v>
      </c>
      <c r="K21" s="52">
        <f>SUM(K9:K20)</f>
        <v>14620331.791479733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2551025.4867306468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5141757.0200548572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4835552.4962874996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12528335.003073003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127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128</v>
      </c>
      <c r="C11" s="96"/>
      <c r="D11" s="96"/>
      <c r="E11" s="55">
        <v>2215.5488</v>
      </c>
      <c r="F11" s="17" t="s">
        <v>4</v>
      </c>
      <c r="G11" s="21">
        <v>2103</v>
      </c>
      <c r="H11" s="17" t="s">
        <v>4</v>
      </c>
      <c r="I11" s="2"/>
    </row>
    <row r="12" spans="1:9" x14ac:dyDescent="0.25">
      <c r="A12" s="2"/>
      <c r="B12" s="95" t="s">
        <v>129</v>
      </c>
      <c r="C12" s="96"/>
      <c r="D12" s="96"/>
      <c r="E12" s="55">
        <v>540883.8014</v>
      </c>
      <c r="F12" s="17" t="s">
        <v>4</v>
      </c>
      <c r="G12" s="21">
        <v>400145</v>
      </c>
      <c r="H12" s="17" t="s">
        <v>4</v>
      </c>
      <c r="I12" s="2"/>
    </row>
    <row r="13" spans="1:9" x14ac:dyDescent="0.25">
      <c r="A13" s="2"/>
      <c r="B13" s="95" t="s">
        <v>130</v>
      </c>
      <c r="C13" s="96"/>
      <c r="D13" s="96"/>
      <c r="E13" s="55">
        <v>32408.378399999998</v>
      </c>
      <c r="F13" s="17" t="s">
        <v>4</v>
      </c>
      <c r="G13" s="21">
        <v>9092</v>
      </c>
      <c r="H13" s="17" t="s">
        <v>4</v>
      </c>
      <c r="I13" s="2"/>
    </row>
    <row r="14" spans="1:9" x14ac:dyDescent="0.25">
      <c r="A14" s="2"/>
      <c r="B14" s="95" t="s">
        <v>131</v>
      </c>
      <c r="C14" s="96"/>
      <c r="D14" s="96"/>
      <c r="E14" s="55">
        <v>4199403.3964</v>
      </c>
      <c r="F14" s="17" t="s">
        <v>4</v>
      </c>
      <c r="G14" s="21">
        <v>4222000</v>
      </c>
      <c r="H14" s="17" t="s">
        <v>4</v>
      </c>
      <c r="I14" s="2"/>
    </row>
    <row r="15" spans="1:9" x14ac:dyDescent="0.25">
      <c r="A15" s="2"/>
      <c r="B15" s="95" t="s">
        <v>132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133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134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135</v>
      </c>
      <c r="C18" s="97"/>
      <c r="D18" s="97"/>
      <c r="E18" s="55">
        <v>0</v>
      </c>
      <c r="F18" s="17" t="s">
        <v>4</v>
      </c>
      <c r="G18" s="21">
        <v>11500</v>
      </c>
      <c r="H18" s="17" t="s">
        <v>136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-130071.125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ØR18-21'!E25/100)</f>
        <v>-132347.3696875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-8731470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-6131249.3783068787</v>
      </c>
      <c r="H10" s="17" t="s">
        <v>4</v>
      </c>
      <c r="I10" s="2"/>
    </row>
    <row r="11" spans="1:9" x14ac:dyDescent="0.25">
      <c r="A11" s="2"/>
      <c r="B11" s="98" t="s">
        <v>39</v>
      </c>
      <c r="C11" s="99"/>
      <c r="D11" s="99"/>
      <c r="E11" s="99"/>
      <c r="F11" s="100"/>
      <c r="G11" s="56">
        <f>G9-G10</f>
        <v>-2600220.6216931213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-866740.20723104046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1" t="s">
        <v>3</v>
      </c>
      <c r="G9" s="101"/>
      <c r="H9" s="2"/>
    </row>
    <row r="10" spans="1:8" x14ac:dyDescent="0.25">
      <c r="A10" s="2"/>
      <c r="B10" s="43" t="s">
        <v>117</v>
      </c>
      <c r="C10" s="28">
        <v>2016</v>
      </c>
      <c r="D10" s="22">
        <v>5</v>
      </c>
      <c r="E10" s="21">
        <v>146740.51999999999</v>
      </c>
      <c r="F10" s="9">
        <f>E10/D10</f>
        <v>29348.103999999999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1026305.46</v>
      </c>
      <c r="F11" s="9">
        <f t="shared" ref="F11:F21" si="0">E11/D11</f>
        <v>13684.0728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8</v>
      </c>
      <c r="E12" s="21">
        <v>103870.76</v>
      </c>
      <c r="F12" s="9">
        <f t="shared" si="0"/>
        <v>12983.844999999999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13570.14</v>
      </c>
      <c r="F13" s="9">
        <f t="shared" si="0"/>
        <v>180.93519999999998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10</v>
      </c>
      <c r="E14" s="21">
        <v>948211</v>
      </c>
      <c r="F14" s="9">
        <f t="shared" si="0"/>
        <v>94821.1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25</v>
      </c>
      <c r="E15" s="21">
        <v>1929625</v>
      </c>
      <c r="F15" s="9">
        <f t="shared" si="0"/>
        <v>77185</v>
      </c>
      <c r="G15" s="17" t="s">
        <v>4</v>
      </c>
      <c r="H15" s="2"/>
    </row>
    <row r="16" spans="1:8" x14ac:dyDescent="0.25">
      <c r="A16" s="2"/>
      <c r="B16" s="43" t="s">
        <v>123</v>
      </c>
      <c r="C16" s="28">
        <v>2016</v>
      </c>
      <c r="D16" s="22">
        <v>25</v>
      </c>
      <c r="E16" s="21">
        <v>5255805</v>
      </c>
      <c r="F16" s="9">
        <f t="shared" si="0"/>
        <v>210232.2</v>
      </c>
      <c r="G16" s="17" t="s">
        <v>4</v>
      </c>
      <c r="H16" s="2"/>
    </row>
    <row r="17" spans="1:8" ht="26.25" x14ac:dyDescent="0.25">
      <c r="A17" s="2"/>
      <c r="B17" s="43" t="s">
        <v>124</v>
      </c>
      <c r="C17" s="28">
        <v>2016</v>
      </c>
      <c r="D17" s="22">
        <v>25</v>
      </c>
      <c r="E17" s="21">
        <v>5255805</v>
      </c>
      <c r="F17" s="9">
        <f t="shared" si="0"/>
        <v>210232.2</v>
      </c>
      <c r="G17" s="17" t="s">
        <v>4</v>
      </c>
      <c r="H17" s="2"/>
    </row>
    <row r="18" spans="1:8" x14ac:dyDescent="0.25">
      <c r="A18" s="2"/>
      <c r="B18" s="43" t="s">
        <v>125</v>
      </c>
      <c r="C18" s="28">
        <v>2016</v>
      </c>
      <c r="D18" s="22">
        <v>15</v>
      </c>
      <c r="E18" s="21">
        <v>161280.42000000001</v>
      </c>
      <c r="F18" s="9">
        <f t="shared" si="0"/>
        <v>10752.028</v>
      </c>
      <c r="G18" s="17" t="s">
        <v>4</v>
      </c>
      <c r="H18" s="2"/>
    </row>
    <row r="19" spans="1:8" x14ac:dyDescent="0.25">
      <c r="A19" s="2"/>
      <c r="B19" s="43" t="s">
        <v>126</v>
      </c>
      <c r="C19" s="28">
        <v>2016</v>
      </c>
      <c r="D19" s="22">
        <v>20</v>
      </c>
      <c r="E19" s="21">
        <v>256718.6</v>
      </c>
      <c r="F19" s="9">
        <f t="shared" si="0"/>
        <v>12835.93</v>
      </c>
      <c r="G19" s="17" t="s">
        <v>4</v>
      </c>
      <c r="H19" s="2"/>
    </row>
    <row r="20" spans="1:8" x14ac:dyDescent="0.25">
      <c r="A20" s="2"/>
      <c r="B20" s="43" t="s">
        <v>126</v>
      </c>
      <c r="C20" s="28">
        <v>2016</v>
      </c>
      <c r="D20" s="22">
        <v>20</v>
      </c>
      <c r="E20" s="21">
        <v>1912643</v>
      </c>
      <c r="F20" s="9">
        <f t="shared" si="0"/>
        <v>95632.15</v>
      </c>
      <c r="G20" s="17" t="s">
        <v>4</v>
      </c>
      <c r="H20" s="2"/>
    </row>
    <row r="21" spans="1:8" x14ac:dyDescent="0.25">
      <c r="A21" s="2"/>
      <c r="B21" s="43" t="s">
        <v>126</v>
      </c>
      <c r="C21" s="28">
        <v>2016</v>
      </c>
      <c r="D21" s="22">
        <v>20</v>
      </c>
      <c r="E21" s="21">
        <v>2425074</v>
      </c>
      <c r="F21" s="9">
        <f t="shared" si="0"/>
        <v>121253.7</v>
      </c>
      <c r="G21" s="17" t="s">
        <v>4</v>
      </c>
      <c r="H21" s="2"/>
    </row>
    <row r="22" spans="1:8" x14ac:dyDescent="0.25">
      <c r="A22" s="2"/>
      <c r="B22" s="91" t="s">
        <v>52</v>
      </c>
      <c r="C22" s="92"/>
      <c r="D22" s="92"/>
      <c r="E22" s="93"/>
      <c r="F22" s="15">
        <f>SUM(F10:F21)</f>
        <v>889141.26500000001</v>
      </c>
      <c r="G22" s="16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4664840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4489500</v>
      </c>
      <c r="H10" s="17" t="s">
        <v>4</v>
      </c>
      <c r="I10" s="2"/>
    </row>
    <row r="11" spans="1:9" x14ac:dyDescent="0.25">
      <c r="A11" s="2"/>
      <c r="B11" s="91" t="s">
        <v>144</v>
      </c>
      <c r="C11" s="92"/>
      <c r="D11" s="92"/>
      <c r="E11" s="92"/>
      <c r="F11" s="93"/>
      <c r="G11" s="15">
        <f>G9-G10</f>
        <v>175340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-175618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-185000</v>
      </c>
      <c r="H16" s="17" t="s">
        <v>4</v>
      </c>
      <c r="I16" s="2"/>
    </row>
    <row r="17" spans="1:9" x14ac:dyDescent="0.25">
      <c r="A17" s="2"/>
      <c r="B17" s="91" t="s">
        <v>145</v>
      </c>
      <c r="C17" s="92"/>
      <c r="D17" s="92"/>
      <c r="E17" s="92"/>
      <c r="F17" s="93"/>
      <c r="G17" s="15">
        <f>G15-G16</f>
        <v>9382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17914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10000</v>
      </c>
      <c r="H22" s="17" t="s">
        <v>4</v>
      </c>
      <c r="I22" s="2"/>
    </row>
    <row r="23" spans="1:9" x14ac:dyDescent="0.25">
      <c r="A23" s="2"/>
      <c r="B23" s="91" t="s">
        <v>146</v>
      </c>
      <c r="C23" s="92"/>
      <c r="D23" s="92"/>
      <c r="E23" s="92"/>
      <c r="F23" s="93"/>
      <c r="G23" s="15">
        <f>G21-G22</f>
        <v>7914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2" t="s">
        <v>59</v>
      </c>
      <c r="C27" s="103"/>
      <c r="D27" s="103"/>
      <c r="E27" s="103"/>
      <c r="F27" s="104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2016'!F22</f>
        <v>889141.26500000001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265333.33333333331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623807.93166666664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5" t="s">
        <v>65</v>
      </c>
      <c r="C9" s="106"/>
      <c r="D9" s="106"/>
      <c r="E9" s="106"/>
      <c r="F9" s="107"/>
      <c r="G9" s="20">
        <v>10763182.891082851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3275661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579435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247229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587600</v>
      </c>
      <c r="F14" s="17" t="s">
        <v>4</v>
      </c>
      <c r="G14" s="10"/>
      <c r="H14" s="30"/>
      <c r="I14" s="2"/>
    </row>
    <row r="15" spans="1:9" x14ac:dyDescent="0.25">
      <c r="A15" s="2"/>
      <c r="B15" s="105" t="s">
        <v>17</v>
      </c>
      <c r="C15" s="106"/>
      <c r="D15" s="107"/>
      <c r="E15" s="12">
        <f>SUM(E11:E14)</f>
        <v>4689925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987814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5" t="s">
        <v>21</v>
      </c>
      <c r="C19" s="106"/>
      <c r="D19" s="107"/>
      <c r="E19" s="12">
        <f>SUM(E16:E18)</f>
        <v>987814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2" t="s">
        <v>22</v>
      </c>
      <c r="C20" s="103"/>
      <c r="D20" s="104"/>
      <c r="E20" s="21">
        <v>-215748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2" t="s">
        <v>23</v>
      </c>
      <c r="C21" s="103"/>
      <c r="D21" s="104"/>
      <c r="E21" s="21">
        <v>-6860853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-26413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2" t="s">
        <v>26</v>
      </c>
      <c r="C24" s="103"/>
      <c r="D24" s="104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2" t="s">
        <v>27</v>
      </c>
      <c r="C25" s="103"/>
      <c r="D25" s="104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2" t="s">
        <v>28</v>
      </c>
      <c r="C26" s="103"/>
      <c r="D26" s="104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5" t="s">
        <v>29</v>
      </c>
      <c r="C27" s="106"/>
      <c r="D27" s="107"/>
      <c r="E27" s="12">
        <f>SUM(E20:E26)</f>
        <v>-7103014</v>
      </c>
      <c r="F27" s="25" t="s">
        <v>4</v>
      </c>
      <c r="G27" s="11"/>
      <c r="H27" s="31"/>
      <c r="I27" s="2"/>
    </row>
    <row r="28" spans="1:9" x14ac:dyDescent="0.25">
      <c r="A28" s="2"/>
      <c r="B28" s="105" t="s">
        <v>30</v>
      </c>
      <c r="C28" s="106"/>
      <c r="D28" s="107"/>
      <c r="E28" s="12">
        <f>E15+E19+E27</f>
        <v>-1425275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5" t="s">
        <v>70</v>
      </c>
      <c r="C30" s="106"/>
      <c r="D30" s="107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8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2" t="s">
        <v>45</v>
      </c>
      <c r="C32" s="103"/>
      <c r="D32" s="104"/>
      <c r="E32" s="21">
        <v>9629479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2" t="s">
        <v>32</v>
      </c>
      <c r="C34" s="103"/>
      <c r="D34" s="104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5" t="s">
        <v>33</v>
      </c>
      <c r="C35" s="106"/>
      <c r="D35" s="107"/>
      <c r="E35" s="12">
        <f>SUM(E32:E34)</f>
        <v>9629479</v>
      </c>
      <c r="F35" s="25" t="s">
        <v>4</v>
      </c>
      <c r="G35" s="12">
        <f>-E35</f>
        <v>-9629479</v>
      </c>
      <c r="H35" s="25" t="s">
        <v>4</v>
      </c>
      <c r="I35" s="2"/>
    </row>
    <row r="36" spans="1:9" x14ac:dyDescent="0.25">
      <c r="A36" s="2"/>
      <c r="B36" s="91" t="s">
        <v>142</v>
      </c>
      <c r="C36" s="92"/>
      <c r="D36" s="92"/>
      <c r="E36" s="92"/>
      <c r="F36" s="93"/>
      <c r="G36" s="15">
        <f>$G$9+$G$28+$G$30+$G$35</f>
        <v>1133703.8910828512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1" t="s">
        <v>40</v>
      </c>
      <c r="E9" s="101"/>
      <c r="F9" s="101" t="s">
        <v>83</v>
      </c>
      <c r="G9" s="101"/>
      <c r="H9" s="2"/>
    </row>
    <row r="10" spans="1:8" x14ac:dyDescent="0.25">
      <c r="A10" s="2"/>
      <c r="B10" s="109" t="s">
        <v>141</v>
      </c>
      <c r="C10" s="110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150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151</v>
      </c>
      <c r="C16" s="86"/>
      <c r="D16" s="86"/>
      <c r="E16" s="87"/>
      <c r="F16" s="101" t="s">
        <v>137</v>
      </c>
      <c r="G16" s="101"/>
      <c r="H16" s="2"/>
    </row>
    <row r="17" spans="1:8" x14ac:dyDescent="0.25">
      <c r="A17" s="2"/>
      <c r="B17" s="79" t="s">
        <v>149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2017-09-13T12:55:26Z</dcterms:modified>
</cp:coreProperties>
</file>