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D5" i="16"/>
  <c r="F3" i="16" s="1"/>
  <c r="E6" i="16"/>
  <c r="D6" i="16"/>
  <c r="G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<sst xmlns="http://schemas.openxmlformats.org/spreadsheetml/2006/main" count="113" uniqueCount="77">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</sst>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2453486.920218667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17982.332864886572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57173.346799999985</v>
      </c>
      <c r="C4" t="s">
        <v>11</v>
      </c>
    </row>
    <row r="5" spans="1:3" s="26" customFormat="1" x14ac:dyDescent="0.25">
      <c r="A5" s="3" t="s">
        <v>12</v>
      </c>
      <c r="B5" s="49">
        <f>SUM(B2:B4)</f>
        <v>2528642.5998835536</v>
      </c>
      <c r="C5" s="64" t="s">
        <v>11</v>
      </c>
    </row>
    <row r="6" spans="1:3" x14ac:dyDescent="0.25">
      <c r="A6" s="48" t="s">
        <v>0</v>
      </c>
      <c r="B6" s="39">
        <f>Investeringer!E3</f>
        <v>3411646.3185469205</v>
      </c>
      <c r="C6" s="23" t="s">
        <v>11</v>
      </c>
    </row>
    <row r="7" spans="1:3" x14ac:dyDescent="0.25">
      <c r="A7" s="4" t="s">
        <v>1</v>
      </c>
      <c r="B7" s="36">
        <f>Investeringer!F3</f>
        <v>693634.6540337461</v>
      </c>
      <c r="C7" t="s">
        <v>11</v>
      </c>
    </row>
    <row r="8" spans="1:3" x14ac:dyDescent="0.25">
      <c r="A8" s="4" t="s">
        <v>2</v>
      </c>
      <c r="B8" s="36">
        <f>Investeringer!G3</f>
        <v>892532.88998193142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98829</v>
      </c>
      <c r="C9" t="s">
        <v>11</v>
      </c>
    </row>
    <row r="10" spans="1:3" s="22" customFormat="1" x14ac:dyDescent="0.25">
      <c r="A10" s="3" t="s">
        <v>49</v>
      </c>
      <c r="B10" s="49">
        <f>SUM(B6:B9)</f>
        <v>5096642.8625625977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4793125</v>
      </c>
      <c r="C11" t="s">
        <v>11</v>
      </c>
    </row>
    <row r="12" spans="1:3" s="22" customFormat="1" x14ac:dyDescent="0.25">
      <c r="A12" s="3" t="s">
        <v>70</v>
      </c>
      <c r="B12" s="49">
        <f>SUM(B11:B11)</f>
        <v>4793125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12418410.462446151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12528335.003073003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71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1893361</v>
      </c>
      <c r="C2" s="50">
        <v>0</v>
      </c>
      <c r="D2" s="50">
        <f>B2+C2</f>
        <v>1893361</v>
      </c>
      <c r="E2" s="51">
        <f>D2</f>
        <v>1893361</v>
      </c>
      <c r="F2" s="50">
        <v>3136847.8481049938</v>
      </c>
      <c r="G2" s="50">
        <v>0</v>
      </c>
      <c r="H2" s="50">
        <f>F2-G2</f>
        <v>3136847.8481049938</v>
      </c>
      <c r="I2" s="50">
        <f>AVERAGEIF(E2:E4,"&lt;&gt;0")</f>
        <v>1979848.9303813328</v>
      </c>
      <c r="J2" s="50">
        <v>2453486.920218667</v>
      </c>
      <c r="K2" s="40">
        <f>IF(H2&gt;I2,IF(I2&gt;J2,I2,J2),H2)</f>
        <v>2453486.920218667</v>
      </c>
    </row>
    <row r="3" spans="1:11" s="23" customFormat="1" x14ac:dyDescent="0.25">
      <c r="A3" s="28">
        <v>2014</v>
      </c>
      <c r="B3" s="50">
        <v>1540406</v>
      </c>
      <c r="C3" s="50"/>
      <c r="D3" s="50">
        <f t="shared" ref="D3:D4" si="0">B3+C3</f>
        <v>1540406</v>
      </c>
      <c r="E3" s="51">
        <f>D3*Pristalsregulering!C7</f>
        <v>1541638.3247999998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2465562</v>
      </c>
      <c r="C4" s="50"/>
      <c r="D4" s="50">
        <f t="shared" si="0"/>
        <v>2465562</v>
      </c>
      <c r="E4" s="51">
        <f>D4*Pristalsregulering!$C$6*Pristalsregulering!$C$7</f>
        <v>2504547.4663439994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97" width="0" hidden="1" customWidth="1"/>
    <col min="98" max="98" width="9.140625" hidden="1" customWidth="1"/>
    <col min="99" max="119" width="0" hidden="1" customWidth="1"/>
    <col min="120" max="120" width="9.140625" hidden="1" customWidth="1"/>
    <col min="121" max="186" width="0" hidden="1" customWidth="1"/>
    <col min="187" max="187" width="9.140625" hidden="1" customWidth="1"/>
    <col min="188" max="208" width="0" hidden="1" customWidth="1"/>
    <col min="209" max="209" width="9.140625" hidden="1" customWidth="1"/>
    <col min="210" max="230" width="0" hidden="1" customWidth="1"/>
    <col min="231" max="231" width="9.140625" hidden="1" customWidth="1"/>
    <col min="232" max="275" width="0" hidden="1" customWidth="1"/>
    <col min="276" max="276" width="9.140625" hidden="1" customWidth="1"/>
    <col min="277" max="297" width="0" hidden="1" customWidth="1"/>
    <col min="298" max="298" width="9.140625" hidden="1" customWidth="1"/>
    <col min="299" max="319" width="0" hidden="1" customWidth="1"/>
    <col min="320" max="320" width="9.140625" hidden="1" customWidth="1"/>
    <col min="32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10"/>
      <c r="H1" s="65"/>
    </row>
    <row r="2" spans="1:8" ht="30.75" thickTop="1" x14ac:dyDescent="0.25">
      <c r="A2" s="17" t="s">
        <v>13</v>
      </c>
      <c r="B2" s="34" t="s">
        <v>57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13214</v>
      </c>
      <c r="C3" s="75">
        <v>4700</v>
      </c>
      <c r="D3" s="46">
        <f>B3/Pristalsregulering!$C$8</f>
        <v>13264.404738004418</v>
      </c>
      <c r="E3" s="36">
        <f>C3/Pristalsregulering!$C$8</f>
        <v>4717.9281268821524</v>
      </c>
      <c r="F3" s="46">
        <f>IF(D4=0,0,AVERAGEIF(D4:D6,"&lt;&gt;0"))+D3</f>
        <v>13264.404738004418</v>
      </c>
      <c r="G3" s="39">
        <f>IF(E4=0,0,AVERAGEIF(E4:E6,"&lt;&gt;0"))+E3</f>
        <v>4717.9281268821524</v>
      </c>
      <c r="H3" s="59">
        <f>SUM(F3:G3)</f>
        <v>17982.332864886572</v>
      </c>
    </row>
    <row r="4" spans="1:8" x14ac:dyDescent="0.25">
      <c r="A4" s="28">
        <v>2015</v>
      </c>
      <c r="B4" s="36"/>
      <c r="C4" s="36"/>
      <c r="D4" s="46">
        <f>B4</f>
        <v>0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>
        <v>11580</v>
      </c>
      <c r="C5" s="36"/>
      <c r="D5" s="46">
        <f>B5*Pristalsregulering!$C$7</f>
        <v>11589.263999999999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>
        <v>32328</v>
      </c>
      <c r="C6" s="36"/>
      <c r="D6" s="46">
        <f>B6*Pristalsregulering!$C$7*Pristalsregulering!$C$6</f>
        <v>32839.170335999996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14000</v>
      </c>
      <c r="C3" s="43">
        <v>51760</v>
      </c>
      <c r="D3" s="43">
        <v>0</v>
      </c>
      <c r="E3" s="42">
        <f>B3</f>
        <v>14000</v>
      </c>
      <c r="F3" s="43">
        <f t="shared" ref="F3:G3" si="0">C3</f>
        <v>51760</v>
      </c>
      <c r="G3" s="44">
        <f t="shared" si="0"/>
        <v>0</v>
      </c>
      <c r="H3" s="45">
        <f>IF(E3=0,0,AVERAGEIF(E3:E5,"&lt;&gt;0"))+IF(F3=0,0,AVERAGEIF(F3:F5,"&lt;&gt;0"))+IF(G3=0,0,AVERAGEIF(G3:G5,"&lt;&gt;0"))</f>
        <v>57173.346799999985</v>
      </c>
    </row>
    <row r="4" spans="1:8" x14ac:dyDescent="0.25">
      <c r="A4" s="31">
        <v>2014</v>
      </c>
      <c r="B4" s="42">
        <v>14000</v>
      </c>
      <c r="C4" s="43">
        <v>39200</v>
      </c>
      <c r="D4" s="43">
        <v>0</v>
      </c>
      <c r="E4" s="42">
        <f>B4*Pristalsregulering!$C$7</f>
        <v>14011.199999999999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12500</v>
      </c>
      <c r="C5" s="43">
        <v>39200</v>
      </c>
      <c r="D5" s="43">
        <v>0</v>
      </c>
      <c r="E5" s="42">
        <f>B5*Pristalsregulering!$C$7*Pristalsregulering!$C$6</f>
        <v>12697.649999999998</v>
      </c>
      <c r="F5" s="43">
        <f>C5*Pristalsregulering!$C$7*Pristalsregulering!$C$6</f>
        <v>39819.830399999992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2">
        <v>2015</v>
      </c>
      <c r="B3" s="39">
        <v>3133691.1561439889</v>
      </c>
      <c r="C3" s="39">
        <v>679248.933333333</v>
      </c>
      <c r="D3" s="41">
        <v>889141.26500000001</v>
      </c>
      <c r="E3" s="36">
        <f>B3*Pristalsregulering!C2*Pristalsregulering!C3*Pristalsregulering!C4*Pristalsregulering!C5*Pristalsregulering!C6*Pristalsregulering!C7</f>
        <v>3411646.3185469205</v>
      </c>
      <c r="F3" s="36">
        <v>693634.6540337461</v>
      </c>
      <c r="G3" s="36">
        <f xml:space="preserve"> D3/Pristalsregulering!$C$8</f>
        <v>892532.88998193142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18829</v>
      </c>
      <c r="D3" s="39">
        <v>240000</v>
      </c>
      <c r="E3" s="41">
        <v>0</v>
      </c>
      <c r="F3" s="39">
        <f>B3</f>
        <v>0</v>
      </c>
      <c r="G3" s="39">
        <f>C3</f>
        <v>18829</v>
      </c>
      <c r="H3" s="39">
        <f>D3</f>
        <v>240000</v>
      </c>
      <c r="I3" s="41">
        <f>E3</f>
        <v>0</v>
      </c>
      <c r="J3" s="43">
        <f>AVERAGE(F3:F5)</f>
        <v>0</v>
      </c>
      <c r="K3" s="43">
        <f>G3</f>
        <v>18829</v>
      </c>
      <c r="L3" s="44">
        <f>AVERAGE(H3:H5)+AVERAGE(I3:I5)</f>
        <v>80000</v>
      </c>
      <c r="M3" s="45">
        <f>SUM(J3:L3)</f>
        <v>98829</v>
      </c>
      <c r="N3" s="23"/>
    </row>
    <row r="4" spans="1:14" x14ac:dyDescent="0.25">
      <c r="A4" s="28">
        <v>2014</v>
      </c>
      <c r="B4" s="46">
        <v>0</v>
      </c>
      <c r="C4" s="39">
        <v>25038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25058.030399999996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203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206.20983599999997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40</v>
      </c>
      <c r="L1" s="68" t="s">
        <v>58</v>
      </c>
      <c r="M1" s="69" t="s">
        <v>41</v>
      </c>
      <c r="N1" s="14" t="s">
        <v>29</v>
      </c>
    </row>
    <row r="2" spans="1:14" ht="15.75" thickTop="1" x14ac:dyDescent="0.25">
      <c r="A2" s="31">
        <v>2015</v>
      </c>
      <c r="B2" s="43">
        <v>32532</v>
      </c>
      <c r="C2" s="43">
        <v>0</v>
      </c>
      <c r="D2" s="43">
        <v>2224</v>
      </c>
      <c r="E2" s="43">
        <v>0</v>
      </c>
      <c r="F2" s="43">
        <v>542947</v>
      </c>
      <c r="G2" s="43">
        <v>4215422</v>
      </c>
      <c r="H2" s="43" t="s">
        <v>48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4793125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2017-09-13T12:55:27Z</dcterms:modified>
</cp:coreProperties>
</file>