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 firstSheet="5" activeTab="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K18" i="22" l="1"/>
  <c r="D12" i="21"/>
  <c r="F11" i="20"/>
  <c r="F12" i="20" s="1"/>
  <c r="D11" i="20"/>
  <c r="D12" i="20" s="1"/>
  <c r="E17" i="22" s="1"/>
  <c r="G17" i="22" l="1"/>
  <c r="E20" i="22"/>
  <c r="G20" i="22" l="1"/>
  <c r="I17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<sst xmlns="http://schemas.openxmlformats.org/spreadsheetml/2006/main" count="329" uniqueCount="147">
  <si>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</si>
  <si>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</si>
  <si>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</si>
  <si>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</si>
  <si>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</si>
  <si>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</si>
  <si>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</si>
  <si>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</si>
  <si>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</si>
  <si>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</si>
  <si>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</si>
  <si>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</si>
  <si>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</si>
  <si>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</si>
  <si>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</si>
  <si>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</si>
  <si>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</si>
  <si>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</si>
  <si>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</si>
  <si>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</si>
  <si>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</si>
  <si>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</si>
  <si>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</si>
  <si>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</si>
  <si>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</si>
  <si>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</si>
  <si>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</si>
  <si>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</si>
  <si>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</si>
  <si>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</si>
  <si>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</si>
  <si>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</si>
  <si>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</si>
  <si>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</si>
  <si>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</si>
  <si>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</si>
  <si>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</si>
  <si>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</si>
  <si>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</si>
  <si>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</si>
  <si>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</si>
  <si>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</si>
  <si>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</si>
  <si>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</si>
  <si>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</si>
  <si>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</si>
  <si>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</si>
  <si>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</si>
  <si>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</si>
  <si>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</si>
  <si>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</si>
  <si>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</si>
  <si>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</si>
  <si>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</si>
  <si>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</si>
  <si>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</si>
  <si>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</si>
  <si>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</si>
  <si>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</si>
  <si>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</si>
  <si>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</si>
  <si>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</si>
  <si>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</si>
  <si>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</si>
  <si>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</si>
  <si>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</si>
  <si>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</si>
  <si>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</si>
  <si>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</si>
  <si>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</si>
  <si>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</si>
  <si>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</si>
  <si>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</si>
  <si>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</si>
  <si>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</si>
  <si>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</si>
  <si>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</si>
  <si>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</si>
  <si>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</si>
  <si>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</si>
  <si>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</si>
  <si>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</si>
  <si>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</si>
  <si>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</si>
  <si>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</si>
  <si>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</si>
  <si>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</si>
  <si>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</si>
  <si>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</si>
  <si>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</si>
  <si>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</si>
  <si>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</si>
  <si>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</si>
  <si>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</si>
  <si>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</si>
  <si>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</si>
  <si>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</si>
  <si>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</si>
  <si>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</si>
  <si>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</si>
  <si>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</si>
  <si>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</si>
  <si>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</si>
  <si>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</si>
  <si>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</si>
  <si>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</si>
  <si>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</si>
  <si>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</si>
  <si>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</si>
  <si>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</si>
  <si>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</si>
  <si>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</si>
  <si>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</si>
  <si>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</si>
  <si>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</si>
  <si>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</si>
  <si>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</si>
  <si>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 anlæg</t>
  </si>
  <si>
    <t>Ledningsnet ≤ Ø50 mm</t>
  </si>
  <si>
    <t>Ventiler på ledningsnet ≤ Ø50 mm</t>
  </si>
  <si>
    <t>Arbejdsplads</t>
  </si>
  <si>
    <t>Køretøjer, personbil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</si>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</sst>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9" sqref="D19:G1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14014827.27152434</v>
      </c>
      <c r="F9" s="13" t="s">
        <v>4</v>
      </c>
      <c r="G9" s="48">
        <v>14003814.977039838</v>
      </c>
      <c r="H9" s="13" t="s">
        <v>4</v>
      </c>
      <c r="I9" s="48">
        <v>13993516.334228681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4467650.6044355752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7456431.6217000168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3158679.5042486121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-757724.92388533114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116048.1951035004</v>
      </c>
      <c r="F14" s="8" t="s">
        <v>4</v>
      </c>
      <c r="G14" s="9">
        <f>E14*(1+$E$25/100)</f>
        <v>118079.03851781167</v>
      </c>
      <c r="H14" s="8" t="s">
        <v>4</v>
      </c>
      <c r="I14" s="9">
        <f>G14*(1+$E$25/100)</f>
        <v>120145.42169187339</v>
      </c>
      <c r="J14" s="8" t="s">
        <v>4</v>
      </c>
      <c r="K14" s="51">
        <f>I14*(1+$E$25/100)</f>
        <v>122247.96657148119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-18124.22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520005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2030.8434143112572</v>
      </c>
      <c r="F19" s="8" t="s">
        <v>4</v>
      </c>
      <c r="G19" s="42">
        <f>(G17+G14)*($E$25/100)</f>
        <v>2066.3831740617043</v>
      </c>
      <c r="H19" s="8" t="s">
        <v>4</v>
      </c>
      <c r="I19" s="42">
        <f>(I17+I14)*($E$25/100)</f>
        <v>2102.5448796077844</v>
      </c>
      <c r="J19" s="8" t="s">
        <v>4</v>
      </c>
      <c r="K19" s="42">
        <f>SUM(K10:K14,K17:K18)*($E$25/100)</f>
        <v>252827.48352873125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-193150.06543567393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14132906.31004215</v>
      </c>
      <c r="F21" s="38" t="s">
        <v>4</v>
      </c>
      <c r="G21" s="49">
        <f>SUM(G9:G20)</f>
        <v>14123960.398731712</v>
      </c>
      <c r="H21" s="38" t="s">
        <v>4</v>
      </c>
      <c r="I21" s="49">
        <f>SUM(I9:I20)</f>
        <v>14115764.300800163</v>
      </c>
      <c r="J21" s="38" t="s">
        <v>4</v>
      </c>
      <c r="K21" s="52">
        <f>SUM(K9:K20)</f>
        <v>15008842.971163413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4241074.9523154991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7078280.7753697056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2998487.95574146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14317843.683426665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24464.679599999999</v>
      </c>
      <c r="F11" s="17" t="s">
        <v>4</v>
      </c>
      <c r="G11" s="21">
        <v>24950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6330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2897851.1609999998</v>
      </c>
      <c r="F14" s="17" t="s">
        <v>4</v>
      </c>
      <c r="G14" s="21">
        <v>3038914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6169.4665999999997</v>
      </c>
      <c r="F16" s="17" t="s">
        <v>4</v>
      </c>
      <c r="G16" s="21">
        <v>4743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114052.28020000039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116048.1951035004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>
      <selection activeCell="F15" sqref="F15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-5773143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-3592027.6216931217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-2181115.3783068783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85154</v>
      </c>
      <c r="F10" s="9">
        <f>E10/D10</f>
        <v>8515.4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994635</v>
      </c>
      <c r="F11" s="9">
        <f t="shared" ref="F11:F17" si="0">E11/D11</f>
        <v>13261.8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29556</v>
      </c>
      <c r="F12" s="9">
        <f t="shared" si="0"/>
        <v>394.08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113000</v>
      </c>
      <c r="F13" s="9">
        <f t="shared" si="0"/>
        <v>22600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5</v>
      </c>
      <c r="E14" s="21">
        <v>224709</v>
      </c>
      <c r="F14" s="9">
        <f t="shared" si="0"/>
        <v>44941.8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5</v>
      </c>
      <c r="E15" s="21">
        <v>16846</v>
      </c>
      <c r="F15" s="9">
        <f t="shared" si="0"/>
        <v>3369.2</v>
      </c>
      <c r="G15" s="17" t="s">
        <v>4</v>
      </c>
      <c r="H15" s="2"/>
    </row>
    <row r="16" spans="1:8" x14ac:dyDescent="0.25">
      <c r="A16" s="2"/>
      <c r="B16" s="43" t="s">
        <v>120</v>
      </c>
      <c r="C16" s="28">
        <v>2016</v>
      </c>
      <c r="D16" s="22">
        <v>5</v>
      </c>
      <c r="E16" s="21">
        <v>23520</v>
      </c>
      <c r="F16" s="9">
        <f t="shared" si="0"/>
        <v>4704</v>
      </c>
      <c r="G16" s="17" t="s">
        <v>4</v>
      </c>
      <c r="H16" s="2"/>
    </row>
    <row r="17" spans="1:8" ht="26.25" x14ac:dyDescent="0.25">
      <c r="A17" s="2"/>
      <c r="B17" s="43" t="s">
        <v>122</v>
      </c>
      <c r="C17" s="28">
        <v>2016</v>
      </c>
      <c r="D17" s="22">
        <v>10</v>
      </c>
      <c r="E17" s="21">
        <v>1627075</v>
      </c>
      <c r="F17" s="9">
        <f t="shared" si="0"/>
        <v>162707.5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260493.78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tabSelected="1" view="pageLayout" topLeftCell="A7" zoomScaleNormal="100" workbookViewId="0">
      <selection activeCell="G17" sqref="G17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3105313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3250031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-144718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-6074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-34000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27926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8506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38332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-29826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2016'!F18</f>
        <v>260493.78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132000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128493.78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12142714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5539522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877994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90151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318533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6826200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443835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443835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-3114495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-3553690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-6668185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601850</v>
      </c>
      <c r="F28" s="25" t="s">
        <v>4</v>
      </c>
      <c r="G28" s="1">
        <f>IF(E28&lt;0,0,-E28)</f>
        <v>-601850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</v>
      </c>
      <c r="F30" s="25" t="s">
        <v>4</v>
      </c>
      <c r="G30" s="12">
        <f>-$E$30</f>
        <v>-3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10797044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223812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11020856</v>
      </c>
      <c r="F35" s="25" t="s">
        <v>4</v>
      </c>
      <c r="G35" s="12">
        <f>-E35</f>
        <v>-11020856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520005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2017-10-04T13:54:40Z</dcterms:modified>
</cp:coreProperties>
</file>