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2" i="11" l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9" i="19"/>
  <c r="G20" i="19" s="1"/>
  <c r="E14" i="22" s="1"/>
  <c r="G12" i="7"/>
  <c r="G14" i="22" l="1"/>
  <c r="E19" i="22"/>
  <c r="E21" i="22"/>
  <c r="I20" i="22"/>
  <c r="K17" i="22"/>
  <c r="E15" i="13"/>
  <c r="F11" i="11"/>
  <c r="F13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4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<sst xmlns="http://schemas.openxmlformats.org/spreadsheetml/2006/main" count="324" uniqueCount="146">
  <si>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</si>
  <si>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</si>
  <si>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</si>
  <si>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</si>
  <si>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</si>
  <si>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</si>
  <si>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</si>
  <si>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</si>
  <si>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</si>
  <si>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</si>
  <si>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</si>
  <si>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</si>
  <si>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</si>
  <si>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</si>
  <si>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</si>
  <si>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</si>
  <si>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</si>
  <si>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</si>
  <si>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</si>
  <si>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</si>
  <si>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</si>
  <si>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</si>
  <si>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</si>
  <si>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</si>
  <si>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</si>
  <si>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</si>
  <si>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</si>
  <si>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</si>
  <si>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</si>
  <si>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</si>
  <si>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</si>
  <si>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</si>
  <si>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</si>
  <si>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</si>
  <si>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</si>
  <si>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</si>
  <si>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</si>
  <si>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</si>
  <si>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</si>
  <si>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</si>
  <si>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</si>
  <si>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</si>
  <si>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</si>
  <si>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</si>
  <si>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</si>
  <si>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</si>
  <si>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</si>
  <si>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</si>
  <si>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</si>
  <si>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</si>
  <si>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</si>
  <si>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</si>
  <si>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</si>
  <si>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</si>
  <si>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</si>
  <si>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</si>
  <si>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</si>
  <si>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</si>
  <si>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</si>
  <si>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</si>
  <si>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</si>
  <si>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</si>
  <si>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</si>
  <si>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</si>
  <si>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</si>
  <si>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</si>
  <si>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</si>
  <si>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</si>
  <si>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</si>
  <si>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</si>
  <si>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</si>
  <si>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</si>
  <si>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</si>
  <si>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</si>
  <si>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</si>
  <si>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</si>
  <si>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</si>
  <si>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</si>
  <si>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</si>
  <si>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</si>
  <si>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</si>
  <si>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</si>
  <si>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</si>
  <si>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</si>
  <si>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</si>
  <si>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</si>
  <si>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</si>
  <si>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</si>
  <si>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</si>
  <si>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</si>
  <si>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</si>
  <si>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</si>
  <si>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</si>
  <si>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</si>
  <si>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</si>
  <si>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</si>
  <si>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</si>
  <si>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</si>
  <si>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</si>
  <si>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</si>
  <si>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</si>
  <si>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</si>
  <si>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</si>
  <si>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</si>
  <si>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</si>
  <si>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</si>
  <si>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</si>
  <si>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</si>
  <si>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</si>
  <si>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</si>
  <si>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</si>
  <si>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</si>
  <si>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</si>
  <si>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</si>
  <si>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</si>
  <si>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</si>
  <si>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</si>
  <si>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</si>
  <si>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Afregningsmålere, mekaniske</t>
  </si>
  <si>
    <t>Computer</t>
  </si>
  <si>
    <t>Sikring, avanceret (hegne, porte og overvågningssystemer),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</si>
  <si>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</si>
  <si>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</si>
  <si>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</si>
  <si>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</si>
  <si>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</si>
  <si>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</si>
  <si>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</si>
  <si>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</si>
  <si>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Akkumuleret restsskatter 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</si>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</sst>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\(#,##0\);#,##0_)"/>
    <numFmt numFmtId="167" formatCode="#,##0_);\(#,##0\);0_);@"/>
    <numFmt numFmtId="168" formatCode="#,##0,_);\(#,##0,\)"/>
    <numFmt numFmtId="169" formatCode="\(#,##0,\);#,##0,_)"/>
    <numFmt numFmtId="170" formatCode="\(#,##0.00\);#,##0.00_)"/>
    <numFmt numFmtId="171" formatCode="_-* #,##0.00_-;\-* #,##0.00_-;_-* &quot;-&quot;??_-;_-@_-"/>
    <numFmt numFmtId="172" formatCode="_ &quot;kr&quot;\ * #,##0.00_ ;_ &quot;kr&quot;\ * \-#,##0.00_ ;_ &quot;kr&quot;\ * &quot;-&quot;??_ ;_ @_ "/>
  </numFmts>
  <fonts count="5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5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15" applyNumberFormat="0" applyAlignment="0" applyProtection="0"/>
    <xf numFmtId="0" fontId="23" fillId="16" borderId="16" applyNumberFormat="0" applyAlignment="0" applyProtection="0"/>
    <xf numFmtId="0" fontId="24" fillId="16" borderId="15" applyNumberFormat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7" fillId="0" borderId="0" applyNumberFormat="0" applyFill="0" applyBorder="0" applyAlignment="0" applyProtection="0"/>
    <xf numFmtId="0" fontId="11" fillId="18" borderId="19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" fillId="4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42" borderId="0" applyNumberFormat="0" applyBorder="0" applyAlignment="0" applyProtection="0"/>
    <xf numFmtId="0" fontId="11" fillId="18" borderId="19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4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167" fontId="14" fillId="0" borderId="0"/>
    <xf numFmtId="3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3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9" fontId="31" fillId="0" borderId="0" applyFill="0" applyBorder="0" applyProtection="0">
      <alignment horizontal="center"/>
    </xf>
    <xf numFmtId="37" fontId="31" fillId="0" borderId="21" applyFill="0" applyAlignment="0" applyProtection="0"/>
    <xf numFmtId="166" fontId="31" fillId="0" borderId="21" applyFill="0" applyAlignment="0" applyProtection="0"/>
    <xf numFmtId="168" fontId="31" fillId="0" borderId="21" applyFill="0" applyAlignment="0" applyProtection="0"/>
    <xf numFmtId="169" fontId="31" fillId="0" borderId="21" applyFill="0" applyAlignment="0" applyProtection="0"/>
    <xf numFmtId="43" fontId="14" fillId="0" borderId="0" applyFont="0" applyFill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1" fontId="1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2" fillId="48" borderId="22" applyNumberFormat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27" applyNumberFormat="0" applyFill="0" applyAlignment="0" applyProtection="0"/>
    <xf numFmtId="0" fontId="45" fillId="63" borderId="0" applyNumberFormat="0" applyBorder="0" applyAlignment="0" applyProtection="0"/>
    <xf numFmtId="0" fontId="14" fillId="64" borderId="28" applyNumberFormat="0" applyFont="0" applyAlignment="0" applyProtection="0"/>
    <xf numFmtId="0" fontId="46" fillId="61" borderId="29" applyNumberFormat="0" applyAlignment="0" applyProtection="0"/>
    <xf numFmtId="9" fontId="43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43" fillId="0" borderId="0"/>
    <xf numFmtId="37" fontId="50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37" fontId="50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7" fontId="14" fillId="0" borderId="0"/>
    <xf numFmtId="43" fontId="14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37" fontId="50" fillId="0" borderId="0"/>
    <xf numFmtId="0" fontId="14" fillId="0" borderId="0"/>
    <xf numFmtId="0" fontId="14" fillId="0" borderId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37" borderId="0" applyNumberFormat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36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33" borderId="0" applyNumberFormat="0" applyBorder="0" applyAlignment="0" applyProtection="0"/>
    <xf numFmtId="0" fontId="11" fillId="37" borderId="0" applyNumberFormat="0" applyBorder="0" applyAlignment="0" applyProtection="0"/>
    <xf numFmtId="0" fontId="11" fillId="20" borderId="0" applyNumberFormat="0" applyBorder="0" applyAlignment="0" applyProtection="0"/>
    <xf numFmtId="0" fontId="11" fillId="0" borderId="0"/>
    <xf numFmtId="0" fontId="11" fillId="24" borderId="0" applyNumberFormat="0" applyBorder="0" applyAlignment="0" applyProtection="0"/>
    <xf numFmtId="0" fontId="11" fillId="29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0" fontId="11" fillId="32" borderId="0" applyNumberFormat="0" applyBorder="0" applyAlignment="0" applyProtection="0"/>
    <xf numFmtId="0" fontId="11" fillId="36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0" fontId="11" fillId="21" borderId="0" applyNumberFormat="0" applyBorder="0" applyAlignment="0" applyProtection="0"/>
    <xf numFmtId="0" fontId="11" fillId="29" borderId="0" applyNumberFormat="0" applyBorder="0" applyAlignment="0" applyProtection="0"/>
    <xf numFmtId="9" fontId="11" fillId="0" borderId="0" applyFont="0" applyFill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2" borderId="0" applyNumberFormat="0" applyBorder="0" applyAlignment="0" applyProtection="0"/>
    <xf numFmtId="165" fontId="11" fillId="0" borderId="0" applyFont="0" applyFill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24" borderId="0" applyNumberFormat="0" applyBorder="0" applyAlignment="0" applyProtection="0"/>
    <xf numFmtId="0" fontId="11" fillId="18" borderId="19" applyNumberFormat="0" applyFont="0" applyAlignment="0" applyProtection="0"/>
    <xf numFmtId="0" fontId="11" fillId="28" borderId="0" applyNumberFormat="0" applyBorder="0" applyAlignment="0" applyProtection="0"/>
    <xf numFmtId="0" fontId="11" fillId="18" borderId="19" applyNumberFormat="0" applyFont="0" applyAlignment="0" applyProtection="0"/>
    <xf numFmtId="0" fontId="11" fillId="25" borderId="0" applyNumberFormat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0" borderId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29" borderId="0" applyNumberFormat="0" applyBorder="0" applyAlignment="0" applyProtection="0"/>
    <xf numFmtId="0" fontId="11" fillId="18" borderId="19" applyNumberFormat="0" applyFont="0" applyAlignment="0" applyProtection="0"/>
    <xf numFmtId="165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18" borderId="19" applyNumberFormat="0" applyFont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4" fillId="0" borderId="0"/>
    <xf numFmtId="0" fontId="51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53" fillId="0" borderId="0" applyNumberFormat="0" applyBorder="0" applyAlignment="0"/>
    <xf numFmtId="0" fontId="53" fillId="0" borderId="0" applyNumberFormat="0" applyBorder="0" applyAlignment="0"/>
    <xf numFmtId="0" fontId="11" fillId="0" borderId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0" borderId="0"/>
    <xf numFmtId="0" fontId="14" fillId="0" borderId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172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5" fillId="0" borderId="17" applyNumberFormat="0" applyFill="0" applyAlignment="0" applyProtection="0"/>
    <xf numFmtId="0" fontId="26" fillId="17" borderId="18" applyNumberFormat="0" applyAlignment="0" applyProtection="0"/>
    <xf numFmtId="0" fontId="28" fillId="0" borderId="0" applyNumberFormat="0" applyFill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5" fillId="61" borderId="22" applyNumberFormat="0" applyAlignment="0" applyProtection="0"/>
    <xf numFmtId="0" fontId="38" fillId="45" borderId="0" applyNumberFormat="0" applyBorder="0" applyAlignment="0" applyProtection="0"/>
    <xf numFmtId="0" fontId="14" fillId="64" borderId="28" applyNumberFormat="0" applyFont="0" applyAlignment="0" applyProtection="0"/>
    <xf numFmtId="0" fontId="4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3" fillId="0" borderId="0"/>
    <xf numFmtId="43" fontId="43" fillId="0" borderId="0" applyFont="0" applyFill="0" applyBorder="0" applyAlignment="0" applyProtection="0"/>
    <xf numFmtId="0" fontId="14" fillId="64" borderId="28" applyNumberFormat="0" applyFont="0" applyAlignment="0" applyProtection="0"/>
    <xf numFmtId="43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8" fillId="0" borderId="30" applyNumberFormat="0" applyFill="0" applyAlignment="0" applyProtection="0"/>
    <xf numFmtId="43" fontId="43" fillId="0" borderId="0" applyFont="0" applyFill="0" applyBorder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48" fillId="0" borderId="30" applyNumberFormat="0" applyFill="0" applyAlignment="0" applyProtection="0"/>
    <xf numFmtId="0" fontId="53" fillId="0" borderId="0" applyNumberFormat="0" applyBorder="0" applyAlignment="0"/>
    <xf numFmtId="0" fontId="14" fillId="0" borderId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33" fillId="60" borderId="0" applyNumberFormat="0" applyBorder="0" applyAlignment="0" applyProtection="0"/>
    <xf numFmtId="0" fontId="34" fillId="44" borderId="0" applyNumberFormat="0" applyBorder="0" applyAlignment="0" applyProtection="0"/>
    <xf numFmtId="0" fontId="35" fillId="61" borderId="22" applyNumberFormat="0" applyAlignment="0" applyProtection="0"/>
    <xf numFmtId="0" fontId="35" fillId="61" borderId="22" applyNumberFormat="0" applyAlignment="0" applyProtection="0"/>
    <xf numFmtId="0" fontId="36" fillId="62" borderId="23" applyNumberFormat="0" applyAlignment="0" applyProtection="0"/>
    <xf numFmtId="172" fontId="1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1" fillId="0" borderId="26" applyNumberFormat="0" applyFill="0" applyAlignment="0" applyProtection="0"/>
    <xf numFmtId="0" fontId="41" fillId="0" borderId="0" applyNumberFormat="0" applyFill="0" applyBorder="0" applyAlignment="0" applyProtection="0"/>
    <xf numFmtId="0" fontId="44" fillId="0" borderId="27" applyNumberFormat="0" applyFill="0" applyAlignment="0" applyProtection="0"/>
    <xf numFmtId="0" fontId="5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113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8" fillId="9" borderId="2" xfId="0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 wrapText="1"/>
      <protection locked="0"/>
    </xf>
    <xf numFmtId="0" fontId="8" fillId="9" borderId="3" xfId="0" applyFont="1" applyFill="1" applyBorder="1" applyAlignment="1" applyProtection="1">
      <alignment horizontal="left" wrapText="1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27470">
    <cellStyle name="20 % - Markeringsfarve1" xfId="22" builtinId="3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" xfId="26" builtinId="34" customBuiltin="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" xfId="30" builtinId="38" customBuiltin="1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" xfId="34" builtinId="42" customBuiltin="1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" xfId="38" builtinId="46" customBuiltin="1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" xfId="42" builtinId="50" customBuiltin="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Markeringsfarve1" xfId="23" builtinId="3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" xfId="27" builtinId="35" customBuiltin="1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" xfId="31" builtinId="39" customBuiltin="1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" xfId="35" builtinId="43" customBuiltin="1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" xfId="39" builtinId="47" customBuiltin="1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" xfId="43" builtinId="51" customBuiltin="1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Markeringsfarve1" xfId="24" builtinId="32" customBuiltin="1"/>
    <cellStyle name="60 % - Markeringsfarve1 2" xfId="27385"/>
    <cellStyle name="60 % - Markeringsfarve1 3" xfId="27345"/>
    <cellStyle name="60 % - Markeringsfarve2" xfId="28" builtinId="36" customBuiltin="1"/>
    <cellStyle name="60 % - Markeringsfarve2 2" xfId="27386"/>
    <cellStyle name="60 % - Markeringsfarve2 3" xfId="27346"/>
    <cellStyle name="60 % - Markeringsfarve3" xfId="32" builtinId="40" customBuiltin="1"/>
    <cellStyle name="60 % - Markeringsfarve3 2" xfId="57"/>
    <cellStyle name="60 % - Markeringsfarve3 3" xfId="27387"/>
    <cellStyle name="60 % - Markeringsfarve3 4" xfId="27347"/>
    <cellStyle name="60 % - Markeringsfarve4" xfId="36" builtinId="44" customBuiltin="1"/>
    <cellStyle name="60 % - Markeringsfarve4 2" xfId="58"/>
    <cellStyle name="60 % - Markeringsfarve4 3" xfId="27388"/>
    <cellStyle name="60 % - Markeringsfarve4 4" xfId="27348"/>
    <cellStyle name="60 % - Markeringsfarve5" xfId="40" builtinId="48" customBuiltin="1"/>
    <cellStyle name="60 % - Markeringsfarve5 2" xfId="27389"/>
    <cellStyle name="60 % - Markeringsfarve5 3" xfId="27349"/>
    <cellStyle name="60 % - Markeringsfarve6" xfId="44" builtinId="52" customBuiltin="1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e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Markeringsfarve1" xfId="21" builtinId="29" customBuiltin="1"/>
    <cellStyle name="Markeringsfarve2" xfId="25" builtinId="33" customBuiltin="1"/>
    <cellStyle name="Markeringsfarve3" xfId="29" builtinId="37" customBuiltin="1"/>
    <cellStyle name="Markeringsfarve4" xfId="33" builtinId="41" customBuiltin="1"/>
    <cellStyle name="Markeringsfarve5" xfId="37" builtinId="45" customBuiltin="1"/>
    <cellStyle name="Markeringsfarve6" xfId="41" builtinId="49" customBuiltin="1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3" t="s">
        <v>40</v>
      </c>
      <c r="E9" s="103"/>
      <c r="F9" s="103" t="s">
        <v>83</v>
      </c>
      <c r="G9" s="103"/>
      <c r="H9" s="2"/>
    </row>
    <row r="10" spans="1:8" x14ac:dyDescent="0.25">
      <c r="A10" s="2"/>
      <c r="B10" s="23" t="s">
        <v>141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10644875.847109592</v>
      </c>
      <c r="F9" s="13" t="s">
        <v>4</v>
      </c>
      <c r="G9" s="48">
        <v>10650210.513010945</v>
      </c>
      <c r="H9" s="13" t="s">
        <v>4</v>
      </c>
      <c r="I9" s="48">
        <v>10656199.342525944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5133553.3785792477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2988126.0555076781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3226871.2026160094</v>
      </c>
      <c r="L12" s="8" t="s">
        <v>4</v>
      </c>
      <c r="M12" s="2"/>
    </row>
    <row r="13" spans="1:13" x14ac:dyDescent="0.25">
      <c r="A13" s="2"/>
      <c r="B13" s="46" t="s">
        <v>145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-520604.50899788248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omk.'!G20</f>
        <v>175645.58483449972</v>
      </c>
      <c r="F14" s="8" t="s">
        <v>4</v>
      </c>
      <c r="G14" s="9">
        <f>E14*(1+$E$25/100)</f>
        <v>178719.38256910347</v>
      </c>
      <c r="H14" s="8" t="s">
        <v>4</v>
      </c>
      <c r="I14" s="9">
        <f>G14*(1+$E$25/100)</f>
        <v>181846.97176406279</v>
      </c>
      <c r="J14" s="8" t="s">
        <v>4</v>
      </c>
      <c r="K14" s="51">
        <f>I14*(1+$E$25/100)</f>
        <v>185029.29376993389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-175100.03316666686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0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3073.7977346037455</v>
      </c>
      <c r="F19" s="8" t="s">
        <v>4</v>
      </c>
      <c r="G19" s="42">
        <f>(G17+G14)*($E$25/100)</f>
        <v>3127.589194959311</v>
      </c>
      <c r="H19" s="8" t="s">
        <v>4</v>
      </c>
      <c r="I19" s="42">
        <f>(I17+I14)*($E$25/100)</f>
        <v>3182.322005871099</v>
      </c>
      <c r="J19" s="8" t="s">
        <v>4</v>
      </c>
      <c r="K19" s="42">
        <f>SUM(K10:K14,K17:K18)*($E$25/100)</f>
        <v>192727.0698758123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-131479.59351672776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10823595.229678694</v>
      </c>
      <c r="F21" s="38" t="s">
        <v>4</v>
      </c>
      <c r="G21" s="49">
        <f>SUM(G9:G20)</f>
        <v>10832057.484775007</v>
      </c>
      <c r="H21" s="38" t="s">
        <v>4</v>
      </c>
      <c r="I21" s="49">
        <f>SUM(I9:I20)</f>
        <v>10841228.636295879</v>
      </c>
      <c r="J21" s="38" t="s">
        <v>4</v>
      </c>
      <c r="K21" s="52">
        <f>SUM(K9:K20)</f>
        <v>10899122.864667404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4873206.6533250334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2836584.0774999377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3063221.3311792556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10773012.062004227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2326.127</v>
      </c>
      <c r="F11" s="17" t="s">
        <v>4</v>
      </c>
      <c r="G11" s="21">
        <v>2335.87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55965.519800000002</v>
      </c>
      <c r="F12" s="17" t="s">
        <v>4</v>
      </c>
      <c r="G12" s="21">
        <v>66000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32398.416399999998</v>
      </c>
      <c r="F13" s="17" t="s">
        <v>4</v>
      </c>
      <c r="G13" s="21">
        <v>6517.43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2934114.8333999999</v>
      </c>
      <c r="F14" s="17" t="s">
        <v>4</v>
      </c>
      <c r="G14" s="21">
        <v>2859256.25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0</v>
      </c>
      <c r="F16" s="17" t="s">
        <v>4</v>
      </c>
      <c r="G16" s="21">
        <v>200410</v>
      </c>
      <c r="H16" s="17" t="s">
        <v>4</v>
      </c>
      <c r="I16" s="2"/>
    </row>
    <row r="17" spans="1:9" x14ac:dyDescent="0.25">
      <c r="A17" s="2"/>
      <c r="B17" s="97" t="s">
        <v>129</v>
      </c>
      <c r="C17" s="98"/>
      <c r="D17" s="99"/>
      <c r="E17" s="55">
        <v>0</v>
      </c>
      <c r="F17" s="17" t="s">
        <v>4</v>
      </c>
      <c r="G17" s="21">
        <v>62910</v>
      </c>
      <c r="H17" s="17" t="s">
        <v>4</v>
      </c>
      <c r="I17" s="2"/>
    </row>
    <row r="18" spans="1:9" x14ac:dyDescent="0.25">
      <c r="A18" s="2"/>
      <c r="B18" s="95" t="s">
        <v>128</v>
      </c>
      <c r="C18" s="96"/>
      <c r="D18" s="96"/>
      <c r="E18" s="55">
        <v>0</v>
      </c>
      <c r="F18" s="17" t="s">
        <v>4</v>
      </c>
      <c r="G18" s="21">
        <v>0</v>
      </c>
      <c r="H18" s="17" t="s">
        <v>4</v>
      </c>
      <c r="I18" s="2"/>
    </row>
    <row r="19" spans="1:9" x14ac:dyDescent="0.25">
      <c r="A19" s="2"/>
      <c r="B19" s="91" t="s">
        <v>86</v>
      </c>
      <c r="C19" s="92"/>
      <c r="D19" s="92"/>
      <c r="E19" s="92"/>
      <c r="F19" s="93"/>
      <c r="G19" s="15">
        <f>SUM(G10:G18)-SUM(E10:E18)</f>
        <v>172624.65339999972</v>
      </c>
      <c r="H19" s="16" t="s">
        <v>4</v>
      </c>
      <c r="I19" s="2"/>
    </row>
    <row r="20" spans="1:9" x14ac:dyDescent="0.25">
      <c r="A20" s="2"/>
      <c r="B20" s="91" t="s">
        <v>87</v>
      </c>
      <c r="C20" s="92"/>
      <c r="D20" s="92"/>
      <c r="E20" s="92"/>
      <c r="F20" s="93"/>
      <c r="G20" s="15">
        <f>G19*(1+'Fane 2. Overblik ØR18-21'!E25/100)</f>
        <v>175645.58483449972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8:D18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18190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18190</v>
      </c>
      <c r="H10" s="17" t="s">
        <v>4</v>
      </c>
      <c r="I10" s="2"/>
    </row>
    <row r="11" spans="1:9" x14ac:dyDescent="0.25">
      <c r="A11" s="2"/>
      <c r="B11" s="100" t="s">
        <v>39</v>
      </c>
      <c r="C11" s="101"/>
      <c r="D11" s="101"/>
      <c r="E11" s="101"/>
      <c r="F11" s="102"/>
      <c r="G11" s="56">
        <f>G9-G10</f>
        <v>0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3" t="s">
        <v>3</v>
      </c>
      <c r="G9" s="103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1108171.45</v>
      </c>
      <c r="F10" s="9">
        <f>E10/D10</f>
        <v>14775.619333333332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8</v>
      </c>
      <c r="E11" s="21">
        <v>22305.58</v>
      </c>
      <c r="F11" s="9">
        <f t="shared" ref="F11:F13" si="0">E11/D11</f>
        <v>2788.1975000000002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</v>
      </c>
      <c r="E12" s="21">
        <v>22540</v>
      </c>
      <c r="F12" s="9">
        <f>E12/D12</f>
        <v>4508</v>
      </c>
      <c r="G12" s="17" t="s">
        <v>4</v>
      </c>
      <c r="H12" s="2"/>
    </row>
    <row r="13" spans="1:8" ht="26.25" x14ac:dyDescent="0.25">
      <c r="A13" s="2"/>
      <c r="B13" s="43" t="s">
        <v>120</v>
      </c>
      <c r="C13" s="28">
        <v>2016</v>
      </c>
      <c r="D13" s="22">
        <v>10</v>
      </c>
      <c r="E13" s="21">
        <v>205506</v>
      </c>
      <c r="F13" s="9">
        <f t="shared" si="0"/>
        <v>20550.599999999999</v>
      </c>
      <c r="G13" s="17" t="s">
        <v>4</v>
      </c>
      <c r="H13" s="2"/>
    </row>
    <row r="14" spans="1:8" x14ac:dyDescent="0.25">
      <c r="A14" s="2"/>
      <c r="B14" s="91" t="s">
        <v>52</v>
      </c>
      <c r="C14" s="92"/>
      <c r="D14" s="92"/>
      <c r="E14" s="93"/>
      <c r="F14" s="15">
        <f>SUM(F10:F13)</f>
        <v>42622.416833333329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136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3019610.55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3145600</v>
      </c>
      <c r="H10" s="17" t="s">
        <v>4</v>
      </c>
      <c r="I10" s="2"/>
    </row>
    <row r="11" spans="1:9" x14ac:dyDescent="0.25">
      <c r="A11" s="2"/>
      <c r="B11" s="91" t="s">
        <v>137</v>
      </c>
      <c r="C11" s="92"/>
      <c r="D11" s="92"/>
      <c r="E11" s="92"/>
      <c r="F11" s="93"/>
      <c r="G11" s="15">
        <f>G9-G10</f>
        <v>-125989.45000000019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138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-16754.64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138</v>
      </c>
      <c r="C17" s="92"/>
      <c r="D17" s="92"/>
      <c r="E17" s="92"/>
      <c r="F17" s="93"/>
      <c r="G17" s="15">
        <f>G15-G16</f>
        <v>-16754.64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139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176021.64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210000</v>
      </c>
      <c r="H22" s="17" t="s">
        <v>4</v>
      </c>
      <c r="I22" s="2"/>
    </row>
    <row r="23" spans="1:9" x14ac:dyDescent="0.25">
      <c r="A23" s="2"/>
      <c r="B23" s="91" t="s">
        <v>139</v>
      </c>
      <c r="C23" s="92"/>
      <c r="D23" s="92"/>
      <c r="E23" s="92"/>
      <c r="F23" s="93"/>
      <c r="G23" s="15">
        <f>G21-G22</f>
        <v>-33978.359999999986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140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4" t="s">
        <v>59</v>
      </c>
      <c r="C27" s="105"/>
      <c r="D27" s="105"/>
      <c r="E27" s="105"/>
      <c r="F27" s="106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140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2016'!F14</f>
        <v>42622.416833333329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41000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1622.4168333333291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65</v>
      </c>
      <c r="C9" s="108"/>
      <c r="D9" s="108"/>
      <c r="E9" s="108"/>
      <c r="F9" s="109"/>
      <c r="G9" s="20">
        <v>11106233.622462023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2326819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281669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-4897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79333</v>
      </c>
      <c r="F14" s="17" t="s">
        <v>4</v>
      </c>
      <c r="G14" s="10"/>
      <c r="H14" s="30"/>
      <c r="I14" s="2"/>
    </row>
    <row r="15" spans="1:9" x14ac:dyDescent="0.25">
      <c r="A15" s="2"/>
      <c r="B15" s="107" t="s">
        <v>17</v>
      </c>
      <c r="C15" s="108"/>
      <c r="D15" s="109"/>
      <c r="E15" s="12">
        <f>SUM(E11:E14)</f>
        <v>2682924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390607.2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7" t="s">
        <v>21</v>
      </c>
      <c r="C19" s="108"/>
      <c r="D19" s="109"/>
      <c r="E19" s="12">
        <f>SUM(E16:E18)</f>
        <v>390607.2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4" t="s">
        <v>22</v>
      </c>
      <c r="C20" s="105"/>
      <c r="D20" s="106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4" t="s">
        <v>23</v>
      </c>
      <c r="C21" s="105"/>
      <c r="D21" s="106"/>
      <c r="E21" s="21">
        <v>-1358523.03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4" t="s">
        <v>26</v>
      </c>
      <c r="C24" s="105"/>
      <c r="D24" s="106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4" t="s">
        <v>27</v>
      </c>
      <c r="C25" s="105"/>
      <c r="D25" s="106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4" t="s">
        <v>28</v>
      </c>
      <c r="C26" s="105"/>
      <c r="D26" s="106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7" t="s">
        <v>29</v>
      </c>
      <c r="C27" s="108"/>
      <c r="D27" s="109"/>
      <c r="E27" s="12">
        <f>SUM(E20:E26)</f>
        <v>-1358523.03</v>
      </c>
      <c r="F27" s="25" t="s">
        <v>4</v>
      </c>
      <c r="G27" s="11"/>
      <c r="H27" s="31"/>
      <c r="I27" s="2"/>
    </row>
    <row r="28" spans="1:9" x14ac:dyDescent="0.25">
      <c r="A28" s="2"/>
      <c r="B28" s="107" t="s">
        <v>30</v>
      </c>
      <c r="C28" s="108"/>
      <c r="D28" s="109"/>
      <c r="E28" s="12">
        <f>E15+E19+E27</f>
        <v>1715008.1700000002</v>
      </c>
      <c r="F28" s="25" t="s">
        <v>4</v>
      </c>
      <c r="G28" s="1">
        <f>IF(E28&lt;0,0,-E28)</f>
        <v>-1715008.1700000002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7" t="s">
        <v>70</v>
      </c>
      <c r="C30" s="108"/>
      <c r="D30" s="109"/>
      <c r="E30" s="20">
        <v>129343.12246202305</v>
      </c>
      <c r="F30" s="25" t="s">
        <v>4</v>
      </c>
      <c r="G30" s="12">
        <f>-$E$30</f>
        <v>-129343.12246202305</v>
      </c>
      <c r="H30" s="25" t="s">
        <v>4</v>
      </c>
      <c r="I30" s="2"/>
    </row>
    <row r="31" spans="1:9" x14ac:dyDescent="0.25">
      <c r="A31" s="2"/>
      <c r="B31" s="110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4" t="s">
        <v>45</v>
      </c>
      <c r="C32" s="105"/>
      <c r="D32" s="106"/>
      <c r="E32" s="21">
        <v>9113033.6899999995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4" t="s">
        <v>32</v>
      </c>
      <c r="C34" s="105"/>
      <c r="D34" s="106"/>
      <c r="E34" s="21">
        <v>148848.64000000001</v>
      </c>
      <c r="F34" s="17" t="s">
        <v>4</v>
      </c>
      <c r="G34" s="11"/>
      <c r="H34" s="31"/>
      <c r="I34" s="2"/>
    </row>
    <row r="35" spans="1:9" x14ac:dyDescent="0.25">
      <c r="A35" s="2"/>
      <c r="B35" s="107" t="s">
        <v>33</v>
      </c>
      <c r="C35" s="108"/>
      <c r="D35" s="109"/>
      <c r="E35" s="12">
        <f>SUM(E32:E34)</f>
        <v>9261882.3300000001</v>
      </c>
      <c r="F35" s="25" t="s">
        <v>4</v>
      </c>
      <c r="G35" s="12">
        <f>-E35</f>
        <v>-9261882.3300000001</v>
      </c>
      <c r="H35" s="25" t="s">
        <v>4</v>
      </c>
      <c r="I35" s="2"/>
    </row>
    <row r="36" spans="1:9" x14ac:dyDescent="0.25">
      <c r="A36" s="2"/>
      <c r="B36" s="91" t="s">
        <v>135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133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3" t="s">
        <v>40</v>
      </c>
      <c r="E9" s="103"/>
      <c r="F9" s="103" t="s">
        <v>83</v>
      </c>
      <c r="G9" s="103"/>
      <c r="H9" s="2"/>
    </row>
    <row r="10" spans="1:8" x14ac:dyDescent="0.25">
      <c r="A10" s="2"/>
      <c r="B10" s="111" t="s">
        <v>134</v>
      </c>
      <c r="C10" s="112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143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144</v>
      </c>
      <c r="C16" s="86"/>
      <c r="D16" s="86"/>
      <c r="E16" s="87"/>
      <c r="F16" s="103" t="s">
        <v>130</v>
      </c>
      <c r="G16" s="103"/>
      <c r="H16" s="2"/>
    </row>
    <row r="17" spans="1:8" x14ac:dyDescent="0.25">
      <c r="A17" s="2"/>
      <c r="B17" s="79" t="s">
        <v>142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131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132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2017-09-13T12:59:58Z</dcterms:modified>
</cp:coreProperties>
</file>