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1050" windowWidth="12735" windowHeight="1164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F15" i="11" l="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G18" i="22" l="1"/>
  <c r="E25" i="22"/>
  <c r="E24" i="22"/>
  <c r="G25" i="22" l="1"/>
  <c r="G24" i="22"/>
  <c r="G18" i="19"/>
  <c r="G19" i="19" s="1"/>
  <c r="E15" i="22" s="1"/>
  <c r="G12" i="7"/>
  <c r="G15" i="22" l="1"/>
  <c r="E23" i="22"/>
  <c r="E27" i="22" s="1"/>
  <c r="E15" i="13"/>
  <c r="F11" i="11"/>
  <c r="F16" i="11"/>
  <c r="G23" i="22" l="1"/>
  <c r="G30" i="13"/>
  <c r="E35" i="13" l="1"/>
  <c r="G35" i="13" s="1"/>
  <c r="E27" i="13"/>
  <c r="E19" i="13"/>
  <c r="G11" i="12"/>
  <c r="G23" i="12"/>
  <c r="G17" i="12"/>
  <c r="F10" i="11"/>
  <c r="F17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<sst xmlns="http://schemas.openxmlformats.org/spreadsheetml/2006/main" count="305" uniqueCount="151">
  <si>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</si>
  <si>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</si>
  <si>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</si>
  <si>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</si>
  <si>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</si>
  <si>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</si>
  <si>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</si>
  <si>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</si>
  <si>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</si>
  <si>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</si>
  <si>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</si>
  <si>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</si>
  <si>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</si>
  <si>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</si>
  <si>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</si>
  <si>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</si>
  <si>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</si>
  <si>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</si>
  <si>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</si>
  <si>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</si>
  <si>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</si>
  <si>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</si>
  <si>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</si>
  <si>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</si>
  <si>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</si>
  <si>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</si>
  <si>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</si>
  <si>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</si>
  <si>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</si>
  <si>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</si>
  <si>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</si>
  <si>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</si>
  <si>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</si>
  <si>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</si>
  <si>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</si>
  <si>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</si>
  <si>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</si>
  <si>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</si>
  <si>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</si>
  <si>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</si>
  <si>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</si>
  <si>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</si>
  <si>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</si>
  <si>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</si>
  <si>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</si>
  <si>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</si>
  <si>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</si>
  <si>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</si>
  <si>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</si>
  <si>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</si>
  <si>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</si>
  <si>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</si>
  <si>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</si>
  <si>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</si>
  <si>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</si>
  <si>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</si>
  <si>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</si>
  <si>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</si>
  <si>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</si>
  <si>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</si>
  <si>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</si>
  <si>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</si>
  <si>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</si>
  <si>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</si>
  <si>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</si>
  <si>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</si>
  <si>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</si>
  <si>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</si>
  <si>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</si>
  <si>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</si>
  <si>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</si>
  <si>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</si>
  <si>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</si>
  <si>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</si>
  <si>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</si>
  <si>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</si>
  <si>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</si>
  <si>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</si>
  <si>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</si>
  <si>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</si>
  <si>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</si>
  <si>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</si>
  <si>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</si>
  <si>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</si>
  <si>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</si>
  <si>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</si>
  <si>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</si>
  <si>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</si>
  <si>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</si>
  <si>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</si>
  <si>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</si>
  <si>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</si>
  <si>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</si>
  <si>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</si>
  <si>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</si>
  <si>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</si>
  <si>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</si>
  <si>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</si>
  <si>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</si>
  <si>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</si>
  <si>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</si>
  <si>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</si>
  <si>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</si>
  <si>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</si>
  <si>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</si>
  <si>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</si>
  <si>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</si>
  <si>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</si>
  <si>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</si>
  <si>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</si>
  <si>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</si>
  <si>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</si>
  <si>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</si>
  <si>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</si>
  <si>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</si>
  <si>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</si>
  <si>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</si>
  <si>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</si>
  <si>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Stik på ledningsnet, Konstruktioner</t>
  </si>
  <si>
    <t>Ø110 mm &lt; Ledningsnet ≤ Ø 250 mm</t>
  </si>
  <si>
    <t>SRO(Software)</t>
  </si>
  <si>
    <t>Etageareal vandbehandlingsbygning</t>
  </si>
  <si>
    <t>Afregningsmålere, elektroniske ≤ Ø 110mm (Qn 10)</t>
  </si>
  <si>
    <t>SRO anlæg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</si>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</sst>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146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24152392.751600478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6802481.2261130409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4482949.144713887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15267764.041713547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149</v>
      </c>
      <c r="C13" s="43"/>
      <c r="D13" s="44"/>
      <c r="E13" s="40" t="s">
        <v>101</v>
      </c>
      <c r="F13" s="8" t="s">
        <v>4</v>
      </c>
      <c r="G13" s="41">
        <v>-410275.03878285503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148</v>
      </c>
      <c r="C14" s="55"/>
      <c r="D14" s="56"/>
      <c r="E14" s="40" t="s">
        <v>101</v>
      </c>
      <c r="F14" s="8" t="s">
        <v>4</v>
      </c>
      <c r="G14" s="41">
        <v>-171188.6535951581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omk.'!G19</f>
        <v>-762538.5490194991</v>
      </c>
      <c r="F15" s="8" t="s">
        <v>4</v>
      </c>
      <c r="G15" s="47">
        <f>E15*(1+E30/100)</f>
        <v>-775882.9736273404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-1347338.5986000001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1783227.2250320762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132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-13344.424607841234</v>
      </c>
      <c r="F23" s="8" t="s">
        <v>4</v>
      </c>
      <c r="G23" s="41">
        <f>SUM(G10:G15,G18:G22)*$E$30/100</f>
        <v>440927.33556436462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-207735.12441709483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-117261.98928916453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-1617468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23376509.777973138</v>
      </c>
      <c r="F27" s="38" t="s">
        <v>4</v>
      </c>
      <c r="G27" s="51">
        <f>SUM(G10:G26)</f>
        <v>24130198.594825301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139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140</v>
      </c>
      <c r="C31" s="80"/>
      <c r="D31" s="81"/>
      <c r="E31" s="52">
        <v>1.0766587918348143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141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6685485.2345091309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4405846.8252716335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15005173.505369578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26096505.565150343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124</v>
      </c>
      <c r="C10" s="96"/>
      <c r="D10" s="96"/>
      <c r="E10" s="53">
        <v>131928.75839999999</v>
      </c>
      <c r="F10" s="17" t="s">
        <v>4</v>
      </c>
      <c r="G10" s="21">
        <v>132432</v>
      </c>
      <c r="H10" s="17" t="s">
        <v>4</v>
      </c>
      <c r="I10" s="2"/>
    </row>
    <row r="11" spans="1:9" x14ac:dyDescent="0.25">
      <c r="A11" s="2"/>
      <c r="B11" s="95" t="s">
        <v>125</v>
      </c>
      <c r="C11" s="96"/>
      <c r="D11" s="96"/>
      <c r="E11" s="53">
        <v>0</v>
      </c>
      <c r="F11" s="17" t="s">
        <v>4</v>
      </c>
      <c r="G11" s="21">
        <v>1008</v>
      </c>
      <c r="H11" s="17" t="s">
        <v>4</v>
      </c>
      <c r="I11" s="2"/>
    </row>
    <row r="12" spans="1:9" x14ac:dyDescent="0.25">
      <c r="A12" s="2"/>
      <c r="B12" s="95" t="s">
        <v>126</v>
      </c>
      <c r="C12" s="96"/>
      <c r="D12" s="96"/>
      <c r="E12" s="53">
        <v>2106907.2127999999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127</v>
      </c>
      <c r="C13" s="96"/>
      <c r="D13" s="96"/>
      <c r="E13" s="53">
        <v>32399.4126</v>
      </c>
      <c r="F13" s="17" t="s">
        <v>4</v>
      </c>
      <c r="G13" s="21">
        <v>49343</v>
      </c>
      <c r="H13" s="17" t="s">
        <v>4</v>
      </c>
      <c r="I13" s="2"/>
    </row>
    <row r="14" spans="1:9" x14ac:dyDescent="0.25">
      <c r="A14" s="2"/>
      <c r="B14" s="95" t="s">
        <v>128</v>
      </c>
      <c r="C14" s="96"/>
      <c r="D14" s="96"/>
      <c r="E14" s="53">
        <v>8397537.6339999996</v>
      </c>
      <c r="F14" s="17" t="s">
        <v>4</v>
      </c>
      <c r="G14" s="21">
        <v>8269769</v>
      </c>
      <c r="H14" s="17" t="s">
        <v>4</v>
      </c>
      <c r="I14" s="2"/>
    </row>
    <row r="15" spans="1:9" x14ac:dyDescent="0.25">
      <c r="A15" s="2"/>
      <c r="B15" s="95" t="s">
        <v>129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130</v>
      </c>
      <c r="C16" s="96"/>
      <c r="D16" s="96"/>
      <c r="E16" s="53">
        <v>4148224.6176</v>
      </c>
      <c r="F16" s="17" t="s">
        <v>4</v>
      </c>
      <c r="G16" s="21">
        <v>5615022</v>
      </c>
      <c r="H16" s="17" t="s">
        <v>4</v>
      </c>
      <c r="I16" s="2"/>
    </row>
    <row r="17" spans="1:9" x14ac:dyDescent="0.25">
      <c r="A17" s="2"/>
      <c r="B17" s="95" t="s">
        <v>131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-749423.6353999991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ØR18-19'!E30/100)</f>
        <v>-762538.5490194991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-15867300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-11014896</v>
      </c>
      <c r="H10" s="17" t="s">
        <v>4</v>
      </c>
      <c r="I10" s="2"/>
    </row>
    <row r="11" spans="1:9" x14ac:dyDescent="0.25">
      <c r="A11" s="2"/>
      <c r="B11" s="97" t="s">
        <v>41</v>
      </c>
      <c r="C11" s="98"/>
      <c r="D11" s="98"/>
      <c r="E11" s="98"/>
      <c r="F11" s="99"/>
      <c r="G11" s="54">
        <f>G9-G10</f>
        <v>-4852404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-1617468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1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0" t="s">
        <v>3</v>
      </c>
      <c r="G9" s="100"/>
      <c r="H9" s="2"/>
    </row>
    <row r="10" spans="1:8" x14ac:dyDescent="0.25">
      <c r="A10" s="2"/>
      <c r="B10" s="42" t="s">
        <v>118</v>
      </c>
      <c r="C10" s="28">
        <v>2016</v>
      </c>
      <c r="D10" s="22">
        <v>75</v>
      </c>
      <c r="E10" s="21">
        <v>453583.32</v>
      </c>
      <c r="F10" s="9">
        <f>E10/D10</f>
        <v>6047.7776000000003</v>
      </c>
      <c r="G10" s="17" t="s">
        <v>4</v>
      </c>
      <c r="H10" s="2"/>
    </row>
    <row r="11" spans="1:8" x14ac:dyDescent="0.25">
      <c r="A11" s="2"/>
      <c r="B11" s="42" t="s">
        <v>119</v>
      </c>
      <c r="C11" s="28">
        <v>2016</v>
      </c>
      <c r="D11" s="22">
        <v>75</v>
      </c>
      <c r="E11" s="21">
        <v>1415856.37</v>
      </c>
      <c r="F11" s="9">
        <f t="shared" ref="F11:F16" si="0">E11/D11</f>
        <v>18878.084933333335</v>
      </c>
      <c r="G11" s="17" t="s">
        <v>4</v>
      </c>
      <c r="H11" s="2"/>
    </row>
    <row r="12" spans="1:8" x14ac:dyDescent="0.25">
      <c r="A12" s="2"/>
      <c r="B12" s="42" t="s">
        <v>120</v>
      </c>
      <c r="C12" s="28">
        <v>2016</v>
      </c>
      <c r="D12" s="22">
        <v>5</v>
      </c>
      <c r="E12" s="21">
        <v>28518.83</v>
      </c>
      <c r="F12" s="9">
        <f t="shared" si="0"/>
        <v>5703.7660000000005</v>
      </c>
      <c r="G12" s="17" t="s">
        <v>4</v>
      </c>
      <c r="H12" s="2"/>
    </row>
    <row r="13" spans="1:8" x14ac:dyDescent="0.25">
      <c r="A13" s="2"/>
      <c r="B13" s="42" t="s">
        <v>121</v>
      </c>
      <c r="C13" s="28">
        <v>2016</v>
      </c>
      <c r="D13" s="22">
        <v>75</v>
      </c>
      <c r="E13" s="21">
        <v>93979.32</v>
      </c>
      <c r="F13" s="9">
        <f t="shared" si="0"/>
        <v>1253.0576000000001</v>
      </c>
      <c r="G13" s="17" t="s">
        <v>4</v>
      </c>
      <c r="H13" s="2"/>
    </row>
    <row r="14" spans="1:8" ht="26.25" x14ac:dyDescent="0.25">
      <c r="A14" s="2"/>
      <c r="B14" s="42" t="s">
        <v>122</v>
      </c>
      <c r="C14" s="28">
        <v>2016</v>
      </c>
      <c r="D14" s="22">
        <v>10</v>
      </c>
      <c r="E14" s="21">
        <v>1093116.19</v>
      </c>
      <c r="F14" s="9">
        <f t="shared" si="0"/>
        <v>109311.61899999999</v>
      </c>
      <c r="G14" s="17" t="s">
        <v>4</v>
      </c>
      <c r="H14" s="2"/>
    </row>
    <row r="15" spans="1:8" x14ac:dyDescent="0.25">
      <c r="A15" s="2"/>
      <c r="B15" s="42" t="s">
        <v>119</v>
      </c>
      <c r="C15" s="28">
        <v>2016</v>
      </c>
      <c r="D15" s="22">
        <v>75</v>
      </c>
      <c r="E15" s="21">
        <v>4857109.0199999996</v>
      </c>
      <c r="F15" s="9">
        <f t="shared" si="0"/>
        <v>64761.453599999993</v>
      </c>
      <c r="G15" s="17" t="s">
        <v>4</v>
      </c>
      <c r="H15" s="2"/>
    </row>
    <row r="16" spans="1:8" x14ac:dyDescent="0.25">
      <c r="A16" s="2"/>
      <c r="B16" s="42" t="s">
        <v>123</v>
      </c>
      <c r="C16" s="28">
        <v>2016</v>
      </c>
      <c r="D16" s="22">
        <v>10</v>
      </c>
      <c r="E16" s="21">
        <v>1642219.76</v>
      </c>
      <c r="F16" s="9">
        <f t="shared" si="0"/>
        <v>164221.976</v>
      </c>
      <c r="G16" s="17" t="s">
        <v>4</v>
      </c>
      <c r="H16" s="2"/>
    </row>
    <row r="17" spans="1:8" x14ac:dyDescent="0.25">
      <c r="A17" s="2"/>
      <c r="B17" s="91" t="s">
        <v>54</v>
      </c>
      <c r="C17" s="92"/>
      <c r="D17" s="92"/>
      <c r="E17" s="93"/>
      <c r="F17" s="15">
        <f>SUM(F10:F16)</f>
        <v>370177.73473333335</v>
      </c>
      <c r="G17" s="16" t="s">
        <v>4</v>
      </c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</sheetData>
  <sheetProtection password="DFE9" sheet="1" objects="1" scenarios="1"/>
  <mergeCells count="4">
    <mergeCell ref="B17:E1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142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14083460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14997267</v>
      </c>
      <c r="H10" s="17" t="s">
        <v>4</v>
      </c>
      <c r="I10" s="2"/>
    </row>
    <row r="11" spans="1:9" x14ac:dyDescent="0.25">
      <c r="A11" s="2"/>
      <c r="B11" s="91" t="s">
        <v>143</v>
      </c>
      <c r="C11" s="92"/>
      <c r="D11" s="92"/>
      <c r="E11" s="92"/>
      <c r="F11" s="93"/>
      <c r="G11" s="15">
        <f>G9-G10</f>
        <v>-913807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144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8634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124899</v>
      </c>
      <c r="H16" s="17" t="s">
        <v>4</v>
      </c>
      <c r="I16" s="2"/>
    </row>
    <row r="17" spans="1:9" x14ac:dyDescent="0.25">
      <c r="A17" s="2"/>
      <c r="B17" s="91" t="s">
        <v>144</v>
      </c>
      <c r="C17" s="92"/>
      <c r="D17" s="92"/>
      <c r="E17" s="92"/>
      <c r="F17" s="93"/>
      <c r="G17" s="15">
        <f>G15-G16</f>
        <v>-116265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145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467793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875000</v>
      </c>
      <c r="H22" s="17" t="s">
        <v>4</v>
      </c>
      <c r="I22" s="2"/>
    </row>
    <row r="23" spans="1:9" x14ac:dyDescent="0.25">
      <c r="A23" s="2"/>
      <c r="B23" s="91" t="s">
        <v>145</v>
      </c>
      <c r="C23" s="92"/>
      <c r="D23" s="92"/>
      <c r="E23" s="92"/>
      <c r="F23" s="93"/>
      <c r="G23" s="15">
        <f>G21-G22</f>
        <v>-407207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2016'!F17</f>
        <v>370177.73473333335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280237.33333333337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89940.401399999973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28:F28"/>
    <mergeCell ref="B29:F29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24840996.558365412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2213169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1103508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-25436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608403.33333333337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18</v>
      </c>
      <c r="C15" s="105"/>
      <c r="D15" s="106"/>
      <c r="E15" s="12">
        <f>SUM(E11:E14)</f>
        <v>3899644.3333333335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675658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22</v>
      </c>
      <c r="C19" s="105"/>
      <c r="D19" s="106"/>
      <c r="E19" s="12">
        <f>SUM(E16:E18)</f>
        <v>675658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23</v>
      </c>
      <c r="C20" s="102"/>
      <c r="D20" s="103"/>
      <c r="E20" s="21">
        <v>-1696252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24</v>
      </c>
      <c r="C21" s="102"/>
      <c r="D21" s="103"/>
      <c r="E21" s="21">
        <v>-2759919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27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28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29</v>
      </c>
      <c r="C26" s="102"/>
      <c r="D26" s="103"/>
      <c r="E26" s="21">
        <v>-119131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30</v>
      </c>
      <c r="C27" s="105"/>
      <c r="D27" s="106"/>
      <c r="E27" s="12">
        <f>SUM(E20:E26)</f>
        <v>-4575302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31</v>
      </c>
      <c r="C28" s="105"/>
      <c r="D28" s="106"/>
      <c r="E28" s="12">
        <f>E15+E19+E27</f>
        <v>0.33333333395421505</v>
      </c>
      <c r="F28" s="25" t="s">
        <v>4</v>
      </c>
      <c r="G28" s="1">
        <f>IF(E28&lt;0,0,-E28)</f>
        <v>-0.33333333395421505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47</v>
      </c>
      <c r="C32" s="102"/>
      <c r="D32" s="103"/>
      <c r="E32" s="21">
        <v>22937452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33</v>
      </c>
      <c r="C34" s="102"/>
      <c r="D34" s="103"/>
      <c r="E34" s="21">
        <v>120317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34</v>
      </c>
      <c r="C35" s="105"/>
      <c r="D35" s="106"/>
      <c r="E35" s="12">
        <f>SUM(E32:E34)</f>
        <v>23057769</v>
      </c>
      <c r="F35" s="25" t="s">
        <v>4</v>
      </c>
      <c r="G35" s="12">
        <f>-E35</f>
        <v>-23057769</v>
      </c>
      <c r="H35" s="25" t="s">
        <v>4</v>
      </c>
      <c r="I35" s="2"/>
    </row>
    <row r="36" spans="1:9" x14ac:dyDescent="0.25">
      <c r="A36" s="2"/>
      <c r="B36" s="91" t="s">
        <v>138</v>
      </c>
      <c r="C36" s="92"/>
      <c r="D36" s="92"/>
      <c r="E36" s="92"/>
      <c r="F36" s="93"/>
      <c r="G36" s="15">
        <f>$G$9+$G$28+$G$30+$G$35</f>
        <v>1783227.2250320762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136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137</v>
      </c>
      <c r="C10" s="109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132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150</v>
      </c>
      <c r="C16" s="85"/>
      <c r="D16" s="85"/>
      <c r="E16" s="86"/>
      <c r="F16" s="100" t="s">
        <v>133</v>
      </c>
      <c r="G16" s="100"/>
      <c r="H16" s="2"/>
    </row>
    <row r="17" spans="1:8" x14ac:dyDescent="0.25">
      <c r="A17" s="2"/>
      <c r="B17" s="79" t="s">
        <v>147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134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135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2017-09-13T12:23:50Z</dcterms:modified>
</cp:coreProperties>
</file>