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6" i="11" l="1"/>
  <c r="F15" i="1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G20" i="22" l="1"/>
  <c r="I17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7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8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<sst xmlns="http://schemas.openxmlformats.org/spreadsheetml/2006/main" count="329" uniqueCount="149">
  <si>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</si>
  <si>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</si>
  <si>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</si>
  <si>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</si>
  <si>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</si>
  <si>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</si>
  <si>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</si>
  <si>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</si>
  <si>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</si>
  <si>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</si>
  <si>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</si>
  <si>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</si>
  <si>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</si>
  <si>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</si>
  <si>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</si>
  <si>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</si>
  <si>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</si>
  <si>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</si>
  <si>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</si>
  <si>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</si>
  <si>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</si>
  <si>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</si>
  <si>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</si>
  <si>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</si>
  <si>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</si>
  <si>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</si>
  <si>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</si>
  <si>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</si>
  <si>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</si>
  <si>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</si>
  <si>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</si>
  <si>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</si>
  <si>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</si>
  <si>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</si>
  <si>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</si>
  <si>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</si>
  <si>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</si>
  <si>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</si>
  <si>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</si>
  <si>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</si>
  <si>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</si>
  <si>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</si>
  <si>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</si>
  <si>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</si>
  <si>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</si>
  <si>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</si>
  <si>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</si>
  <si>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</si>
  <si>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</si>
  <si>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</si>
  <si>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</si>
  <si>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</si>
  <si>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</si>
  <si>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</si>
  <si>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</si>
  <si>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</si>
  <si>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</si>
  <si>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</si>
  <si>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</si>
  <si>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</si>
  <si>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</si>
  <si>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</si>
  <si>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</si>
  <si>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</si>
  <si>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</si>
  <si>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</si>
  <si>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</si>
  <si>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</si>
  <si>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</si>
  <si>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</si>
  <si>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</si>
  <si>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</si>
  <si>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</si>
  <si>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</si>
  <si>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</si>
  <si>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</si>
  <si>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</si>
  <si>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</si>
  <si>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</si>
  <si>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</si>
  <si>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</si>
  <si>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</si>
  <si>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</si>
  <si>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</si>
  <si>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</si>
  <si>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</si>
  <si>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</si>
  <si>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</si>
  <si>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</si>
  <si>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</si>
  <si>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</si>
  <si>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</si>
  <si>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</si>
  <si>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</si>
  <si>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</si>
  <si>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</si>
  <si>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</si>
  <si>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</si>
  <si>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</si>
  <si>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</si>
  <si>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</si>
  <si>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</si>
  <si>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</si>
  <si>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</si>
  <si>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</si>
  <si>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</si>
  <si>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</si>
  <si>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</si>
  <si>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</si>
  <si>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</si>
  <si>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</si>
  <si>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</si>
  <si>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</si>
  <si>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</si>
  <si>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</si>
  <si>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</si>
  <si>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</si>
  <si>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Stik på ledningsnet, Konstruktioner</t>
  </si>
  <si>
    <t>Ø110 mm &lt; Ledningsnet ≤ Ø 250 mm</t>
  </si>
  <si>
    <t>Filteranlæg, trykfiltre, enkelt filtrering</t>
  </si>
  <si>
    <t>SRO(Software)</t>
  </si>
  <si>
    <t>Skyllevandsbehandling, inkl. UV-filter mv., Mek./EL</t>
  </si>
  <si>
    <t>Boring (inkl. etablering, forerør, filter og prøvepumpning)</t>
  </si>
  <si>
    <t>Nødstrømsanlæg på vandværk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</si>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</sst>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13091706.881381303</v>
      </c>
      <c r="F9" s="13" t="s">
        <v>4</v>
      </c>
      <c r="G9" s="48">
        <v>13130207.490707772</v>
      </c>
      <c r="H9" s="13" t="s">
        <v>4</v>
      </c>
      <c r="I9" s="48">
        <v>13169823.557227938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5214612.0240241894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3356286.9107441488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6134094.3637935752</v>
      </c>
      <c r="L12" s="8" t="s">
        <v>4</v>
      </c>
      <c r="M12" s="2"/>
    </row>
    <row r="13" spans="1:13" x14ac:dyDescent="0.25">
      <c r="A13" s="2"/>
      <c r="B13" s="46" t="s">
        <v>148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-556192.04024449142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-186080.12201900032</v>
      </c>
      <c r="F14" s="8" t="s">
        <v>4</v>
      </c>
      <c r="G14" s="9">
        <f>E14*(1+$E$25/100)</f>
        <v>-189336.52415433284</v>
      </c>
      <c r="H14" s="8" t="s">
        <v>4</v>
      </c>
      <c r="I14" s="9">
        <f>G14*(1+$E$25/100)</f>
        <v>-192649.91332703369</v>
      </c>
      <c r="J14" s="8" t="s">
        <v>4</v>
      </c>
      <c r="K14" s="51">
        <f>I14*(1+$E$25/100)</f>
        <v>-196021.2868102568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682916.08946666669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-205445.99739672244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-3256.4021353325061</v>
      </c>
      <c r="F19" s="8" t="s">
        <v>4</v>
      </c>
      <c r="G19" s="42">
        <f>(G17+G14)*($E$25/100)</f>
        <v>-3313.3891727008249</v>
      </c>
      <c r="H19" s="8" t="s">
        <v>4</v>
      </c>
      <c r="I19" s="42">
        <f>(I17+I14)*($E$25/100)</f>
        <v>-3371.3734832230898</v>
      </c>
      <c r="J19" s="8" t="s">
        <v>4</v>
      </c>
      <c r="K19" s="42">
        <f>SUM(K10:K14,K17:K18)*($E$25/100)</f>
        <v>244173.64950137539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-138634.39250802624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12902370.35722697</v>
      </c>
      <c r="F21" s="38" t="s">
        <v>4</v>
      </c>
      <c r="G21" s="49">
        <f>SUM(G9:G20)</f>
        <v>12937557.577380737</v>
      </c>
      <c r="H21" s="38" t="s">
        <v>4</v>
      </c>
      <c r="I21" s="49">
        <f>SUM(I9:I20)</f>
        <v>12973802.270417679</v>
      </c>
      <c r="J21" s="38" t="s">
        <v>4</v>
      </c>
      <c r="K21" s="52">
        <f>SUM(K9:K20)</f>
        <v>14535789.320570458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4950154.4322144249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3186073.757829071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5823005.48203036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13959233.672073856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125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126</v>
      </c>
      <c r="C11" s="96"/>
      <c r="D11" s="96"/>
      <c r="E11" s="55">
        <v>37496.968000000001</v>
      </c>
      <c r="F11" s="17" t="s">
        <v>4</v>
      </c>
      <c r="G11" s="21">
        <v>39772</v>
      </c>
      <c r="H11" s="17" t="s">
        <v>4</v>
      </c>
      <c r="I11" s="2"/>
    </row>
    <row r="12" spans="1:9" x14ac:dyDescent="0.25">
      <c r="A12" s="2"/>
      <c r="B12" s="95" t="s">
        <v>127</v>
      </c>
      <c r="C12" s="96"/>
      <c r="D12" s="96"/>
      <c r="E12" s="55">
        <v>439774.48239999998</v>
      </c>
      <c r="F12" s="17" t="s">
        <v>4</v>
      </c>
      <c r="G12" s="21">
        <v>74571</v>
      </c>
      <c r="H12" s="17" t="s">
        <v>4</v>
      </c>
      <c r="I12" s="2"/>
    </row>
    <row r="13" spans="1:9" x14ac:dyDescent="0.25">
      <c r="A13" s="2"/>
      <c r="B13" s="95" t="s">
        <v>128</v>
      </c>
      <c r="C13" s="96"/>
      <c r="D13" s="96"/>
      <c r="E13" s="55">
        <v>32399.4126</v>
      </c>
      <c r="F13" s="17" t="s">
        <v>4</v>
      </c>
      <c r="G13" s="21">
        <v>9219</v>
      </c>
      <c r="H13" s="17" t="s">
        <v>4</v>
      </c>
      <c r="I13" s="2"/>
    </row>
    <row r="14" spans="1:9" x14ac:dyDescent="0.25">
      <c r="A14" s="2"/>
      <c r="B14" s="95" t="s">
        <v>129</v>
      </c>
      <c r="C14" s="96"/>
      <c r="D14" s="96"/>
      <c r="E14" s="55">
        <v>4190491.3912</v>
      </c>
      <c r="F14" s="17" t="s">
        <v>4</v>
      </c>
      <c r="G14" s="21">
        <v>4104150</v>
      </c>
      <c r="H14" s="17" t="s">
        <v>4</v>
      </c>
      <c r="I14" s="2"/>
    </row>
    <row r="15" spans="1:9" x14ac:dyDescent="0.25">
      <c r="A15" s="2"/>
      <c r="B15" s="95" t="s">
        <v>130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131</v>
      </c>
      <c r="C16" s="96"/>
      <c r="D16" s="96"/>
      <c r="E16" s="55">
        <v>1049818.4726</v>
      </c>
      <c r="F16" s="17" t="s">
        <v>4</v>
      </c>
      <c r="G16" s="21">
        <v>1339389</v>
      </c>
      <c r="H16" s="17" t="s">
        <v>4</v>
      </c>
      <c r="I16" s="2"/>
    </row>
    <row r="17" spans="1:9" x14ac:dyDescent="0.25">
      <c r="A17" s="2"/>
      <c r="B17" s="95" t="s">
        <v>132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-182879.7268000003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-186080.12201900032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-8423083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-5832252.3783068787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-2590830.6216931213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-863610.20723104046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445645.56</v>
      </c>
      <c r="F10" s="9">
        <f>E10/D10</f>
        <v>5941.9408000000003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2805580.01</v>
      </c>
      <c r="F11" s="9">
        <f t="shared" ref="F11:F17" si="0">E11/D11</f>
        <v>37407.733466666665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25</v>
      </c>
      <c r="E12" s="21">
        <v>91295.38</v>
      </c>
      <c r="F12" s="9">
        <f t="shared" si="0"/>
        <v>3651.8152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5</v>
      </c>
      <c r="E13" s="21">
        <v>27083.200000000001</v>
      </c>
      <c r="F13" s="9">
        <f t="shared" si="0"/>
        <v>5416.64</v>
      </c>
      <c r="G13" s="17" t="s">
        <v>4</v>
      </c>
      <c r="H13" s="2"/>
    </row>
    <row r="14" spans="1:8" ht="26.25" x14ac:dyDescent="0.25">
      <c r="A14" s="2"/>
      <c r="B14" s="43" t="s">
        <v>121</v>
      </c>
      <c r="C14" s="28">
        <v>2016</v>
      </c>
      <c r="D14" s="22">
        <v>25</v>
      </c>
      <c r="E14" s="21">
        <v>4641.95</v>
      </c>
      <c r="F14" s="9">
        <f t="shared" si="0"/>
        <v>185.678</v>
      </c>
      <c r="G14" s="17" t="s">
        <v>4</v>
      </c>
      <c r="H14" s="2"/>
    </row>
    <row r="15" spans="1:8" ht="26.25" x14ac:dyDescent="0.25">
      <c r="A15" s="2"/>
      <c r="B15" s="43" t="s">
        <v>122</v>
      </c>
      <c r="C15" s="28">
        <v>2016</v>
      </c>
      <c r="D15" s="22">
        <v>30</v>
      </c>
      <c r="E15" s="21">
        <v>34902.660000000003</v>
      </c>
      <c r="F15" s="9">
        <f t="shared" si="0"/>
        <v>1163.422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25</v>
      </c>
      <c r="E16" s="21">
        <v>198561.5</v>
      </c>
      <c r="F16" s="9">
        <f t="shared" si="0"/>
        <v>7942.46</v>
      </c>
      <c r="G16" s="17" t="s">
        <v>4</v>
      </c>
      <c r="H16" s="2"/>
    </row>
    <row r="17" spans="1:8" ht="26.25" x14ac:dyDescent="0.25">
      <c r="A17" s="2"/>
      <c r="B17" s="43" t="s">
        <v>124</v>
      </c>
      <c r="C17" s="28">
        <v>2016</v>
      </c>
      <c r="D17" s="22">
        <v>10</v>
      </c>
      <c r="E17" s="21">
        <v>909974</v>
      </c>
      <c r="F17" s="9">
        <f t="shared" si="0"/>
        <v>90997.4</v>
      </c>
      <c r="G17" s="17" t="s">
        <v>4</v>
      </c>
      <c r="H17" s="2"/>
    </row>
    <row r="18" spans="1:8" x14ac:dyDescent="0.25">
      <c r="A18" s="2"/>
      <c r="B18" s="91" t="s">
        <v>52</v>
      </c>
      <c r="C18" s="92"/>
      <c r="D18" s="92"/>
      <c r="E18" s="93"/>
      <c r="F18" s="15">
        <f>SUM(F10:F17)</f>
        <v>152707.08946666666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5577256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4816638</v>
      </c>
      <c r="H10" s="17" t="s">
        <v>4</v>
      </c>
      <c r="I10" s="2"/>
    </row>
    <row r="11" spans="1:9" x14ac:dyDescent="0.25">
      <c r="A11" s="2"/>
      <c r="B11" s="91" t="s">
        <v>140</v>
      </c>
      <c r="C11" s="92"/>
      <c r="D11" s="92"/>
      <c r="E11" s="92"/>
      <c r="F11" s="93"/>
      <c r="G11" s="15">
        <f>G9-G10</f>
        <v>760618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115402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81326</v>
      </c>
      <c r="H16" s="17" t="s">
        <v>4</v>
      </c>
      <c r="I16" s="2"/>
    </row>
    <row r="17" spans="1:9" x14ac:dyDescent="0.25">
      <c r="A17" s="2"/>
      <c r="B17" s="91" t="s">
        <v>141</v>
      </c>
      <c r="C17" s="92"/>
      <c r="D17" s="92"/>
      <c r="E17" s="92"/>
      <c r="F17" s="93"/>
      <c r="G17" s="15">
        <f>G15-G16</f>
        <v>34076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192819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206200</v>
      </c>
      <c r="H22" s="17" t="s">
        <v>4</v>
      </c>
      <c r="I22" s="2"/>
    </row>
    <row r="23" spans="1:9" x14ac:dyDescent="0.25">
      <c r="A23" s="2"/>
      <c r="B23" s="91" t="s">
        <v>142</v>
      </c>
      <c r="C23" s="92"/>
      <c r="D23" s="92"/>
      <c r="E23" s="92"/>
      <c r="F23" s="93"/>
      <c r="G23" s="15">
        <f>G21-G22</f>
        <v>-13381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143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143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2016'!F18</f>
        <v>152707.08946666666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251103.99999999997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-98396.910533333314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12002707.002603278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1999065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625858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-327408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468016.5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2765531.5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234710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234710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-225720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-2774522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-3000242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-0.5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12208153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12208153</v>
      </c>
      <c r="F35" s="25" t="s">
        <v>4</v>
      </c>
      <c r="G35" s="12">
        <f>-E35</f>
        <v>-12208153</v>
      </c>
      <c r="H35" s="25" t="s">
        <v>4</v>
      </c>
      <c r="I35" s="2"/>
    </row>
    <row r="36" spans="1:9" x14ac:dyDescent="0.25">
      <c r="A36" s="2"/>
      <c r="B36" s="91" t="s">
        <v>138</v>
      </c>
      <c r="C36" s="92"/>
      <c r="D36" s="92"/>
      <c r="E36" s="92"/>
      <c r="F36" s="93"/>
      <c r="G36" s="15">
        <f>$G$9+$G$28+$G$30+$G$35</f>
        <v>-205445.99739672244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137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146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147</v>
      </c>
      <c r="C16" s="86"/>
      <c r="D16" s="86"/>
      <c r="E16" s="87"/>
      <c r="F16" s="100" t="s">
        <v>133</v>
      </c>
      <c r="G16" s="100"/>
      <c r="H16" s="2"/>
    </row>
    <row r="17" spans="1:8" x14ac:dyDescent="0.25">
      <c r="A17" s="2"/>
      <c r="B17" s="79" t="s">
        <v>145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135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2017-09-13T13:00:07Z</dcterms:modified>
</cp:coreProperties>
</file>