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O3" i="16" l="1"/>
  <c r="N3" i="16"/>
  <c r="M3" i="16"/>
  <c r="L3" i="16"/>
  <c r="K3" i="16"/>
  <c r="J3" i="16"/>
  <c r="I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J4" i="16" l="1"/>
  <c r="K4" i="16"/>
  <c r="L4" i="16"/>
  <c r="M4" i="16"/>
  <c r="N4" i="16"/>
  <c r="O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5" i="16"/>
  <c r="Q3" i="16" s="1"/>
  <c r="K5" i="16"/>
  <c r="J6" i="16"/>
  <c r="N6" i="16"/>
  <c r="L5" i="16"/>
  <c r="K6" i="16"/>
  <c r="J3" i="24"/>
  <c r="M3" i="24" s="1"/>
  <c r="I5" i="16"/>
  <c r="O6" i="16"/>
  <c r="O5" i="16"/>
  <c r="M5" i="16"/>
  <c r="I6" i="16"/>
  <c r="M6" i="16"/>
  <c r="L6" i="16"/>
  <c r="N5" i="16"/>
  <c r="U3" i="16" l="1"/>
  <c r="R3" i="16"/>
  <c r="T3" i="16"/>
  <c r="S3" i="16"/>
  <c r="V3" i="16"/>
  <c r="P3" i="16"/>
  <c r="B9" i="12"/>
  <c r="B10" i="12" s="1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<sst xmlns="http://schemas.openxmlformats.org/spreadsheetml/2006/main" count="128" uniqueCount="82">
  <si>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</si>
  <si>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</si>
  <si>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</si>
  <si>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</si>
  <si>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</si>
  <si>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</si>
  <si>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</si>
  <si>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</si>
  <si>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</si>
  <si>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</si>
  <si>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</si>
  <si>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</si>
  <si>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</si>
  <si>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</si>
  <si>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</si>
  <si>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</si>
  <si>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</si>
  <si>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</si>
  <si>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</si>
  <si>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</si>
  <si>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</si>
  <si>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</si>
  <si>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</si>
  <si>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</si>
  <si>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Vandbesparende tiltag</t>
  </si>
  <si>
    <t>Områdeundersøgelser</t>
  </si>
  <si>
    <t>ADK (adgangskontrol)</t>
  </si>
  <si>
    <t>Vand- og Energiværksted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</si>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</sst>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4479154.2467363151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399560.44513466663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28006.718169333333</v>
      </c>
      <c r="C4" t="s">
        <v>11</v>
      </c>
    </row>
    <row r="5" spans="1:3" s="26" customFormat="1" x14ac:dyDescent="0.25">
      <c r="A5" s="3" t="s">
        <v>12</v>
      </c>
      <c r="B5" s="49">
        <f>SUM(B2:B4)</f>
        <v>4906721.4100403152</v>
      </c>
      <c r="C5" s="64" t="s">
        <v>11</v>
      </c>
    </row>
    <row r="6" spans="1:3" x14ac:dyDescent="0.25">
      <c r="A6" s="48" t="s">
        <v>0</v>
      </c>
      <c r="B6" s="39">
        <f>Investeringer!E3</f>
        <v>2087447.5971743322</v>
      </c>
      <c r="C6" s="23" t="s">
        <v>11</v>
      </c>
    </row>
    <row r="7" spans="1:3" x14ac:dyDescent="0.25">
      <c r="A7" s="4" t="s">
        <v>1</v>
      </c>
      <c r="B7" s="36">
        <f>Investeringer!F3</f>
        <v>815911.74493495876</v>
      </c>
      <c r="C7" t="s">
        <v>11</v>
      </c>
    </row>
    <row r="8" spans="1:3" x14ac:dyDescent="0.25">
      <c r="A8" s="4" t="s">
        <v>2</v>
      </c>
      <c r="B8" s="36">
        <f>Investeringer!G3</f>
        <v>153289.58990831827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101469.978328</v>
      </c>
      <c r="C9" t="s">
        <v>11</v>
      </c>
    </row>
    <row r="10" spans="1:3" s="22" customFormat="1" x14ac:dyDescent="0.25">
      <c r="A10" s="3" t="s">
        <v>54</v>
      </c>
      <c r="B10" s="49">
        <f>SUM(B6:B9)</f>
        <v>3158118.9103456088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5771914</v>
      </c>
      <c r="C11" t="s">
        <v>11</v>
      </c>
    </row>
    <row r="12" spans="1:3" s="22" customFormat="1" x14ac:dyDescent="0.25">
      <c r="A12" s="3" t="s">
        <v>75</v>
      </c>
      <c r="B12" s="49">
        <f>SUM(B11:B11)</f>
        <v>5771914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65</v>
      </c>
      <c r="B14" s="38">
        <f>SUM(B5,B10,B12)</f>
        <v>13836754.320385924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58</v>
      </c>
      <c r="B16" s="38">
        <f>B14*Pristalsregulering!C8*Pristalsregulering!C9</f>
        <v>13959233.672073856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66</v>
      </c>
      <c r="D1" s="61" t="s">
        <v>67</v>
      </c>
      <c r="E1" s="61" t="s">
        <v>59</v>
      </c>
      <c r="F1" s="53" t="s">
        <v>68</v>
      </c>
      <c r="G1" s="53" t="s">
        <v>76</v>
      </c>
      <c r="H1" s="53" t="s">
        <v>69</v>
      </c>
      <c r="I1" s="53" t="s">
        <v>55</v>
      </c>
      <c r="J1" s="11" t="s">
        <v>70</v>
      </c>
      <c r="K1" s="11" t="s">
        <v>71</v>
      </c>
    </row>
    <row r="2" spans="1:11" s="23" customFormat="1" ht="15.75" thickTop="1" x14ac:dyDescent="0.25">
      <c r="A2" s="28">
        <v>2015</v>
      </c>
      <c r="B2" s="50">
        <v>4702957</v>
      </c>
      <c r="C2" s="50">
        <v>0</v>
      </c>
      <c r="D2" s="50">
        <f>B2+C2</f>
        <v>4702957</v>
      </c>
      <c r="E2" s="51">
        <f>D2</f>
        <v>4702957</v>
      </c>
      <c r="F2" s="50">
        <v>4479154.2467363151</v>
      </c>
      <c r="G2" s="50">
        <v>0</v>
      </c>
      <c r="H2" s="50">
        <f>F2-G2</f>
        <v>4479154.2467363151</v>
      </c>
      <c r="I2" s="50">
        <f>AVERAGEIF(E2:E4,"&lt;&gt;0")</f>
        <v>4635746.9086493328</v>
      </c>
      <c r="J2" s="50">
        <v>2223482.2145071742</v>
      </c>
      <c r="K2" s="40">
        <f>IF(H2&gt;I2,IF(I2&gt;J2,I2,J2),H2)</f>
        <v>4479154.2467363151</v>
      </c>
    </row>
    <row r="3" spans="1:11" s="23" customFormat="1" x14ac:dyDescent="0.25">
      <c r="A3" s="28">
        <v>2014</v>
      </c>
      <c r="B3" s="50">
        <v>4088757</v>
      </c>
      <c r="C3" s="50"/>
      <c r="D3" s="50">
        <f t="shared" ref="D3:D4" si="0">B3+C3</f>
        <v>4088757</v>
      </c>
      <c r="E3" s="51">
        <f>D3*Pristalsregulering!C7</f>
        <v>4092028.0055999998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5032679</v>
      </c>
      <c r="C4" s="50"/>
      <c r="D4" s="50">
        <f t="shared" si="0"/>
        <v>5032679</v>
      </c>
      <c r="E4" s="51">
        <f>D4*Pristalsregulering!$C$6*Pristalsregulering!$C$7</f>
        <v>5112255.7203479996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8" width="30.7109375" customWidth="1"/>
    <col min="9" max="9" width="30.7109375" style="56" customWidth="1"/>
    <col min="10" max="15" width="30.7109375" customWidth="1"/>
    <col min="16" max="16" width="30.7109375" style="56" customWidth="1"/>
    <col min="17" max="22" width="30.7109375" customWidth="1"/>
    <col min="23" max="23" width="30.7109375" style="56" customWidth="1"/>
    <col min="24" max="24" width="9.140625" hidden="1" customWidth="1"/>
    <col min="25" max="59" width="0" hidden="1" customWidth="1"/>
    <col min="60" max="60" width="9.140625" hidden="1" customWidth="1"/>
    <col min="61" max="85" width="0" hidden="1" customWidth="1"/>
    <col min="86" max="86" width="9.140625" hidden="1" customWidth="1"/>
    <col min="87" max="121" width="0" hidden="1" customWidth="1"/>
    <col min="122" max="122" width="9.140625" hidden="1" customWidth="1"/>
    <col min="123" max="129" width="0" hidden="1" customWidth="1"/>
    <col min="130" max="130" width="9.140625" hidden="1" customWidth="1"/>
    <col min="131" max="157" width="0" hidden="1" customWidth="1"/>
    <col min="158" max="158" width="9.140625" hidden="1" customWidth="1"/>
    <col min="159" max="165" width="0" hidden="1" customWidth="1"/>
    <col min="166" max="166" width="9.140625" hidden="1" customWidth="1"/>
    <col min="167" max="183" width="0" hidden="1" customWidth="1"/>
    <col min="184" max="184" width="9.140625" hidden="1" customWidth="1"/>
    <col min="185" max="191" width="0" hidden="1" customWidth="1"/>
    <col min="192" max="192" width="9.140625" hidden="1" customWidth="1"/>
    <col min="193" max="219" width="0" hidden="1" customWidth="1"/>
    <col min="220" max="220" width="9.140625" hidden="1" customWidth="1"/>
    <col min="221" max="227" width="0" hidden="1" customWidth="1"/>
    <col min="228" max="228" width="9.140625" hidden="1" customWidth="1"/>
    <col min="229" max="235" width="0" hidden="1" customWidth="1"/>
    <col min="236" max="236" width="9.140625" hidden="1" customWidth="1"/>
    <col min="237" max="255" width="0" hidden="1" customWidth="1"/>
    <col min="256" max="256" width="9.140625" hidden="1" customWidth="1"/>
    <col min="257" max="263" width="0" hidden="1" customWidth="1"/>
    <col min="264" max="264" width="9.140625" hidden="1" customWidth="1"/>
    <col min="265" max="271" width="0" hidden="1" customWidth="1"/>
    <col min="272" max="272" width="9.140625" hidden="1" customWidth="1"/>
    <col min="273" max="281" width="0" hidden="1" customWidth="1"/>
    <col min="282" max="282" width="9.140625" hidden="1" customWidth="1"/>
    <col min="283" max="289" width="0" hidden="1" customWidth="1"/>
    <col min="290" max="290" width="9.140625" hidden="1" customWidth="1"/>
    <col min="291" max="297" width="0" hidden="1" customWidth="1"/>
    <col min="298" max="298" width="9.140625" hidden="1" customWidth="1"/>
    <col min="299" max="317" width="0" hidden="1" customWidth="1"/>
    <col min="318" max="318" width="9.140625" hidden="1" customWidth="1"/>
    <col min="319" max="325" width="0" hidden="1" customWidth="1"/>
    <col min="326" max="326" width="9.140625" hidden="1" customWidth="1"/>
    <col min="327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23" s="27" customFormat="1" ht="15.75" thickBot="1" x14ac:dyDescent="0.3">
      <c r="A1" s="9"/>
      <c r="B1" s="33" t="s">
        <v>78</v>
      </c>
      <c r="C1" s="33"/>
      <c r="D1" s="33"/>
      <c r="E1" s="33"/>
      <c r="F1" s="33"/>
      <c r="G1" s="33"/>
      <c r="H1" s="33"/>
      <c r="I1" s="76" t="s">
        <v>79</v>
      </c>
      <c r="J1" s="77"/>
      <c r="K1" s="10"/>
      <c r="L1" s="10"/>
      <c r="M1" s="10"/>
      <c r="N1" s="10"/>
      <c r="O1" s="10"/>
      <c r="P1" s="76" t="s">
        <v>80</v>
      </c>
      <c r="Q1" s="77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62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28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54" t="s">
        <v>29</v>
      </c>
    </row>
    <row r="3" spans="1:23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75">
        <v>0</v>
      </c>
      <c r="I3" s="46">
        <f>B3/Pristalsregulering!$C$8</f>
        <v>0</v>
      </c>
      <c r="J3" s="36">
        <f>C3/Pristalsregulering!$C$8</f>
        <v>0</v>
      </c>
      <c r="K3" s="36">
        <f>D3/Pristalsregulering!$C$8</f>
        <v>0</v>
      </c>
      <c r="L3" s="36">
        <f>E3/Pristalsregulering!$C$8</f>
        <v>0</v>
      </c>
      <c r="M3" s="36">
        <f>F3/Pristalsregulering!$C$8</f>
        <v>0</v>
      </c>
      <c r="N3" s="36">
        <f>G3/Pristalsregulering!$C$8</f>
        <v>0</v>
      </c>
      <c r="O3" s="36">
        <f>H3/Pristalsregulering!$C$8</f>
        <v>0</v>
      </c>
      <c r="P3" s="46">
        <f t="shared" ref="P3:V3" si="0">IF(I4=0,0,AVERAGEIF(I4:I6,"&lt;&gt;0"))+I3</f>
        <v>29880.111534666663</v>
      </c>
      <c r="Q3" s="39">
        <f t="shared" si="0"/>
        <v>175778</v>
      </c>
      <c r="R3" s="39">
        <f t="shared" si="0"/>
        <v>11509.776400000001</v>
      </c>
      <c r="S3" s="39">
        <f t="shared" si="0"/>
        <v>102952.1268</v>
      </c>
      <c r="T3" s="39">
        <f t="shared" si="0"/>
        <v>45692.842399999994</v>
      </c>
      <c r="U3" s="39">
        <f t="shared" si="0"/>
        <v>27943.588</v>
      </c>
      <c r="V3" s="39">
        <f t="shared" si="0"/>
        <v>5804</v>
      </c>
      <c r="W3" s="59">
        <f>SUM(P3:V3)</f>
        <v>399560.44513466663</v>
      </c>
    </row>
    <row r="4" spans="1:23" x14ac:dyDescent="0.25">
      <c r="A4" s="28">
        <v>2015</v>
      </c>
      <c r="B4" s="36">
        <v>32933</v>
      </c>
      <c r="C4" s="36">
        <v>175778</v>
      </c>
      <c r="D4" s="36">
        <v>22328</v>
      </c>
      <c r="E4" s="36">
        <v>35451</v>
      </c>
      <c r="F4" s="36">
        <v>19222</v>
      </c>
      <c r="G4" s="36">
        <v>30647</v>
      </c>
      <c r="H4" s="36">
        <v>5804</v>
      </c>
      <c r="I4" s="46">
        <f>B4</f>
        <v>32933</v>
      </c>
      <c r="J4" s="36">
        <f>C4</f>
        <v>175778</v>
      </c>
      <c r="K4" s="36">
        <f t="shared" ref="K4:O4" si="1">D4</f>
        <v>22328</v>
      </c>
      <c r="L4" s="36">
        <f t="shared" si="1"/>
        <v>35451</v>
      </c>
      <c r="M4" s="36">
        <f t="shared" si="1"/>
        <v>19222</v>
      </c>
      <c r="N4" s="36">
        <f t="shared" si="1"/>
        <v>30647</v>
      </c>
      <c r="O4" s="36">
        <f t="shared" si="1"/>
        <v>5804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>
        <v>32640</v>
      </c>
      <c r="C5" s="36"/>
      <c r="D5" s="36">
        <v>691</v>
      </c>
      <c r="E5" s="36">
        <v>170317</v>
      </c>
      <c r="F5" s="36">
        <v>72106</v>
      </c>
      <c r="G5" s="36">
        <v>25220</v>
      </c>
      <c r="H5" s="36"/>
      <c r="I5" s="46">
        <f>B5*Pristalsregulering!$C$7</f>
        <v>32666.111999999997</v>
      </c>
      <c r="J5" s="36">
        <f>C5*Pristalsregulering!$C$7</f>
        <v>0</v>
      </c>
      <c r="K5" s="36">
        <f>D5*Pristalsregulering!$C$7</f>
        <v>691.55279999999993</v>
      </c>
      <c r="L5" s="36">
        <f>E5*Pristalsregulering!$C$7</f>
        <v>170453.2536</v>
      </c>
      <c r="M5" s="36">
        <f>F5*Pristalsregulering!$C$7</f>
        <v>72163.684799999988</v>
      </c>
      <c r="N5" s="36">
        <f>G5*Pristalsregulering!$C$7</f>
        <v>25240.175999999999</v>
      </c>
      <c r="O5" s="36">
        <f>H5*Pristalsregulering!$C$7</f>
        <v>0</v>
      </c>
      <c r="P5" s="46"/>
      <c r="Q5" s="36"/>
      <c r="R5" s="36"/>
      <c r="S5" s="36"/>
      <c r="T5" s="36"/>
      <c r="U5" s="36"/>
      <c r="V5" s="36"/>
      <c r="W5" s="46"/>
    </row>
    <row r="6" spans="1:23" x14ac:dyDescent="0.25">
      <c r="A6" s="28">
        <v>2013</v>
      </c>
      <c r="B6" s="36">
        <v>23667</v>
      </c>
      <c r="C6" s="36"/>
      <c r="D6" s="36"/>
      <c r="E6" s="36"/>
      <c r="F6" s="36"/>
      <c r="G6" s="36"/>
      <c r="H6" s="36"/>
      <c r="I6" s="46">
        <f>B6*Pristalsregulering!$C$7*Pristalsregulering!$C$6</f>
        <v>24041.222603999995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6"/>
      <c r="U6" s="36"/>
      <c r="V6" s="36"/>
      <c r="W6" s="46"/>
    </row>
    <row r="7" spans="1:23" hidden="1" x14ac:dyDescent="0.25"/>
    <row r="8" spans="1:23" hidden="1" x14ac:dyDescent="0.25"/>
    <row r="9" spans="1:23" hidden="1" x14ac:dyDescent="0.25"/>
  </sheetData>
  <sheetProtection password="DFE9" sheet="1" objects="1" scenarios="1"/>
  <mergeCells count="2">
    <mergeCell ref="I1:J1"/>
    <mergeCell ref="P1:Q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30</v>
      </c>
      <c r="C1" s="77"/>
      <c r="D1" s="77"/>
      <c r="E1" s="78" t="s">
        <v>60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31</v>
      </c>
      <c r="C2" s="20" t="s">
        <v>32</v>
      </c>
      <c r="D2" s="20" t="s">
        <v>33</v>
      </c>
      <c r="E2" s="16" t="s">
        <v>31</v>
      </c>
      <c r="F2" s="20" t="s">
        <v>32</v>
      </c>
      <c r="G2" s="47" t="s">
        <v>33</v>
      </c>
      <c r="H2" s="6" t="s">
        <v>35</v>
      </c>
    </row>
    <row r="3" spans="1:8" x14ac:dyDescent="0.25">
      <c r="A3" s="31">
        <v>2015</v>
      </c>
      <c r="B3" s="42">
        <v>1334</v>
      </c>
      <c r="C3" s="43">
        <v>11042</v>
      </c>
      <c r="D3" s="43">
        <v>0</v>
      </c>
      <c r="E3" s="42">
        <f>B3</f>
        <v>1334</v>
      </c>
      <c r="F3" s="43">
        <f t="shared" ref="F3:G3" si="0">C3</f>
        <v>11042</v>
      </c>
      <c r="G3" s="44">
        <f t="shared" si="0"/>
        <v>0</v>
      </c>
      <c r="H3" s="45">
        <f>IF(E3=0,0,AVERAGEIF(E3:E5,"&lt;&gt;0"))+IF(F3=0,0,AVERAGEIF(F3:F5,"&lt;&gt;0"))+IF(G3=0,0,AVERAGEIF(G3:G5,"&lt;&gt;0"))</f>
        <v>28006.718169333333</v>
      </c>
    </row>
    <row r="4" spans="1:8" x14ac:dyDescent="0.25">
      <c r="A4" s="31">
        <v>2014</v>
      </c>
      <c r="B4" s="42">
        <v>11124</v>
      </c>
      <c r="C4" s="43">
        <v>19600</v>
      </c>
      <c r="D4" s="43">
        <v>0</v>
      </c>
      <c r="E4" s="42">
        <f>B4*Pristalsregulering!$C$7</f>
        <v>11132.8992</v>
      </c>
      <c r="F4" s="43">
        <f>C4*Pristalsregulering!$C$7</f>
        <v>19615.679999999997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28200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28645.898399999995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73</v>
      </c>
      <c r="C1" s="79"/>
      <c r="D1" s="80"/>
      <c r="E1" s="81" t="s">
        <v>74</v>
      </c>
      <c r="F1" s="81"/>
      <c r="G1" s="81"/>
    </row>
    <row r="2" spans="1:7" s="22" customFormat="1" ht="15.75" thickTop="1" x14ac:dyDescent="0.25">
      <c r="A2" s="71" t="s">
        <v>13</v>
      </c>
      <c r="B2" s="23" t="s">
        <v>72</v>
      </c>
      <c r="C2" s="23" t="s">
        <v>1</v>
      </c>
      <c r="D2" s="28" t="s">
        <v>81</v>
      </c>
      <c r="E2" s="22" t="s">
        <v>0</v>
      </c>
      <c r="F2" s="22" t="s">
        <v>1</v>
      </c>
      <c r="G2" s="22" t="s">
        <v>81</v>
      </c>
    </row>
    <row r="3" spans="1:7" s="22" customFormat="1" x14ac:dyDescent="0.25">
      <c r="A3" s="72">
        <v>2015</v>
      </c>
      <c r="B3" s="39">
        <v>1917378.1404648439</v>
      </c>
      <c r="C3" s="39">
        <v>788756.76499999978</v>
      </c>
      <c r="D3" s="41">
        <v>152707.08946666666</v>
      </c>
      <c r="E3" s="36">
        <f>B3*Pristalsregulering!C2*Pristalsregulering!C3*Pristalsregulering!C4*Pristalsregulering!C5*Pristalsregulering!C6*Pristalsregulering!C7</f>
        <v>2087447.5971743322</v>
      </c>
      <c r="F3" s="36">
        <v>815911.74493495876</v>
      </c>
      <c r="G3" s="36">
        <f xml:space="preserve"> D3/Pristalsregulering!$C$8</f>
        <v>153289.58990831827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47</v>
      </c>
      <c r="C1" s="77"/>
      <c r="D1" s="77"/>
      <c r="E1" s="77"/>
      <c r="F1" s="78" t="s">
        <v>61</v>
      </c>
      <c r="G1" s="79"/>
      <c r="H1" s="79"/>
      <c r="I1" s="79"/>
      <c r="J1" s="82" t="s">
        <v>35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48</v>
      </c>
      <c r="C2" s="7" t="s">
        <v>49</v>
      </c>
      <c r="D2" s="7" t="s">
        <v>50</v>
      </c>
      <c r="E2" s="52" t="s">
        <v>51</v>
      </c>
      <c r="F2" s="7" t="s">
        <v>48</v>
      </c>
      <c r="G2" s="7" t="s">
        <v>49</v>
      </c>
      <c r="H2" s="7" t="s">
        <v>50</v>
      </c>
      <c r="I2" s="52" t="s">
        <v>51</v>
      </c>
      <c r="J2" s="20" t="s">
        <v>52</v>
      </c>
      <c r="K2" s="20" t="s">
        <v>49</v>
      </c>
      <c r="L2" s="15" t="s">
        <v>77</v>
      </c>
      <c r="M2" s="6" t="s">
        <v>34</v>
      </c>
      <c r="N2" s="32"/>
    </row>
    <row r="3" spans="1:14" x14ac:dyDescent="0.25">
      <c r="A3" s="28">
        <v>2015</v>
      </c>
      <c r="B3" s="46">
        <v>0</v>
      </c>
      <c r="C3" s="39">
        <v>95286</v>
      </c>
      <c r="D3" s="39">
        <v>2658</v>
      </c>
      <c r="E3" s="41">
        <v>0</v>
      </c>
      <c r="F3" s="39">
        <f>B3</f>
        <v>0</v>
      </c>
      <c r="G3" s="39">
        <f>C3</f>
        <v>95286</v>
      </c>
      <c r="H3" s="39">
        <f>D3</f>
        <v>2658</v>
      </c>
      <c r="I3" s="41">
        <f>E3</f>
        <v>0</v>
      </c>
      <c r="J3" s="43">
        <f>AVERAGE(F3:F5)</f>
        <v>0</v>
      </c>
      <c r="K3" s="43">
        <f>G3</f>
        <v>95286</v>
      </c>
      <c r="L3" s="44">
        <f>AVERAGE(H3:H5)+AVERAGE(I3:I5)</f>
        <v>6183.9783280000001</v>
      </c>
      <c r="M3" s="45">
        <f>SUM(J3:L3)</f>
        <v>101469.978328</v>
      </c>
      <c r="N3" s="23"/>
    </row>
    <row r="4" spans="1:14" x14ac:dyDescent="0.25">
      <c r="A4" s="28">
        <v>2014</v>
      </c>
      <c r="B4" s="46">
        <v>0</v>
      </c>
      <c r="C4" s="39">
        <v>68124</v>
      </c>
      <c r="D4" s="39">
        <v>7475</v>
      </c>
      <c r="E4" s="41">
        <v>0</v>
      </c>
      <c r="F4" s="39">
        <f>IF(B4="","",B4*Pristalsregulering!$C$7)</f>
        <v>0</v>
      </c>
      <c r="G4" s="39">
        <f>IF(C4="","",C4*Pristalsregulering!$C$7)</f>
        <v>68178.499199999991</v>
      </c>
      <c r="H4" s="39">
        <f>IF(D4="","",D4*Pristalsregulering!$C$7)</f>
        <v>7480.98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86624</v>
      </c>
      <c r="D5" s="39">
        <v>8282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87993.698687999989</v>
      </c>
      <c r="H5" s="39">
        <f>IF(D5="","",D5*Pristalsregulering!$C$7*Pristalsregulering!$C$6)</f>
        <v>8412.9549839999981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36</v>
      </c>
      <c r="C1" s="68" t="s">
        <v>37</v>
      </c>
      <c r="D1" s="68" t="s">
        <v>38</v>
      </c>
      <c r="E1" s="68" t="s">
        <v>39</v>
      </c>
      <c r="F1" s="68" t="s">
        <v>40</v>
      </c>
      <c r="G1" s="68" t="s">
        <v>41</v>
      </c>
      <c r="H1" s="68" t="s">
        <v>42</v>
      </c>
      <c r="I1" s="68" t="s">
        <v>43</v>
      </c>
      <c r="J1" s="68" t="s">
        <v>44</v>
      </c>
      <c r="K1" s="68" t="s">
        <v>45</v>
      </c>
      <c r="L1" s="68" t="s">
        <v>63</v>
      </c>
      <c r="M1" s="69" t="s">
        <v>46</v>
      </c>
      <c r="N1" s="14" t="s">
        <v>34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37640</v>
      </c>
      <c r="E2" s="43">
        <v>1053823</v>
      </c>
      <c r="F2" s="43">
        <v>441452</v>
      </c>
      <c r="G2" s="43">
        <v>4206476</v>
      </c>
      <c r="H2" s="43" t="s">
        <v>53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5771914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53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53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64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56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57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2017-09-13T13:00:08Z</dcterms:modified>
</cp:coreProperties>
</file>