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4" i="11" l="1"/>
  <c r="F13" i="11"/>
  <c r="F12" i="11"/>
  <c r="F11" i="21" l="1"/>
  <c r="F12" i="21" s="1"/>
  <c r="D11" i="21"/>
  <c r="D12" i="21" s="1"/>
  <c r="K18" i="22" l="1"/>
  <c r="F11" i="20"/>
  <c r="F12" i="20" s="1"/>
  <c r="D11" i="20"/>
  <c r="D12" i="20" s="1"/>
  <c r="E17" i="22" s="1"/>
  <c r="G17" i="22" l="1"/>
  <c r="E20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15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6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<sst xmlns="http://schemas.openxmlformats.org/spreadsheetml/2006/main" count="325" uniqueCount="147">
  <si>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</si>
  <si>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</si>
  <si>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</si>
  <si>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</si>
  <si>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</si>
  <si>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</si>
  <si>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</si>
  <si>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</si>
  <si>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</si>
  <si>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</si>
  <si>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</si>
  <si>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</si>
  <si>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</si>
  <si>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</si>
  <si>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</si>
  <si>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</si>
  <si>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</si>
  <si>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</si>
  <si>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</si>
  <si>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</si>
  <si>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</si>
  <si>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</si>
  <si>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</si>
  <si>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</si>
  <si>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</si>
  <si>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</si>
  <si>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</si>
  <si>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</si>
  <si>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</si>
  <si>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</si>
  <si>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</si>
  <si>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</si>
  <si>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</si>
  <si>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</si>
  <si>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</si>
  <si>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</si>
  <si>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</si>
  <si>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</si>
  <si>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</si>
  <si>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</si>
  <si>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</si>
  <si>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</si>
  <si>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</si>
  <si>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</si>
  <si>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</si>
  <si>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</si>
  <si>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</si>
  <si>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</si>
  <si>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</si>
  <si>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</si>
  <si>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</si>
  <si>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</si>
  <si>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</si>
  <si>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</si>
  <si>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</si>
  <si>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</si>
  <si>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</si>
  <si>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</si>
  <si>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</si>
  <si>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</si>
  <si>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</si>
  <si>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</si>
  <si>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</si>
  <si>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</si>
  <si>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</si>
  <si>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</si>
  <si>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</si>
  <si>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</si>
  <si>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</si>
  <si>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</si>
  <si>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</si>
  <si>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</si>
  <si>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</si>
  <si>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</si>
  <si>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</si>
  <si>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</si>
  <si>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</si>
  <si>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</si>
  <si>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</si>
  <si>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</si>
  <si>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</si>
  <si>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</si>
  <si>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</si>
  <si>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</si>
  <si>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</si>
  <si>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</si>
  <si>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</si>
  <si>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</si>
  <si>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</si>
  <si>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</si>
  <si>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</si>
  <si>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</si>
  <si>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</si>
  <si>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</si>
  <si>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</si>
  <si>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</si>
  <si>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</si>
  <si>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</si>
  <si>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</si>
  <si>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</si>
  <si>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</si>
  <si>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</si>
  <si>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</si>
  <si>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</si>
  <si>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</si>
  <si>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</si>
  <si>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</si>
  <si>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</si>
  <si>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</si>
  <si>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</si>
  <si>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</si>
  <si>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</si>
  <si>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</si>
  <si>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</si>
  <si>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</si>
  <si>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</si>
  <si>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</si>
  <si>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Stik på ledningsnet, Konstruktioner</t>
  </si>
  <si>
    <t>Ø110 mm &lt; Ledningsnet ≤ Ø 250 mm</t>
  </si>
  <si>
    <t>SRO(Software)</t>
  </si>
  <si>
    <t>Software (Generalt)</t>
  </si>
  <si>
    <t>Afregningsmålere, elektroniske ≤ Ø 110mm (Qn 10)</t>
  </si>
  <si>
    <t>Ø 250 mm &lt; Ledningsnet ≤ Ø 500mm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</si>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</sst>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142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2" t="s">
        <v>115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2"/>
    </row>
    <row r="4" spans="1:13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2"/>
    </row>
    <row r="5" spans="1:13" x14ac:dyDescent="0.25">
      <c r="A5" s="2"/>
      <c r="B5" s="83" t="s">
        <v>104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4" t="s">
        <v>105</v>
      </c>
      <c r="C9" s="85"/>
      <c r="D9" s="86"/>
      <c r="E9" s="48">
        <v>8602401.2264875975</v>
      </c>
      <c r="F9" s="13" t="s">
        <v>4</v>
      </c>
      <c r="G9" s="48">
        <v>8647240.3680836223</v>
      </c>
      <c r="H9" s="13" t="s">
        <v>4</v>
      </c>
      <c r="I9" s="48">
        <v>8692939.8420113567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79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2283041.6009451924</v>
      </c>
      <c r="L10" s="8" t="s">
        <v>4</v>
      </c>
      <c r="M10" s="2"/>
    </row>
    <row r="11" spans="1:13" x14ac:dyDescent="0.25">
      <c r="A11" s="2"/>
      <c r="B11" s="44" t="s">
        <v>73</v>
      </c>
      <c r="C11" s="45"/>
      <c r="D11" s="46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1703740.7152244297</v>
      </c>
      <c r="L11" s="8" t="s">
        <v>4</v>
      </c>
      <c r="M11" s="2"/>
    </row>
    <row r="12" spans="1:13" x14ac:dyDescent="0.25">
      <c r="A12" s="2"/>
      <c r="B12" s="44" t="s">
        <v>90</v>
      </c>
      <c r="C12" s="45"/>
      <c r="D12" s="46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5056491.5788739938</v>
      </c>
      <c r="L12" s="8" t="s">
        <v>4</v>
      </c>
      <c r="M12" s="2"/>
    </row>
    <row r="13" spans="1:13" x14ac:dyDescent="0.25">
      <c r="A13" s="2"/>
      <c r="B13" s="44" t="s">
        <v>146</v>
      </c>
      <c r="C13" s="45"/>
      <c r="D13" s="46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-258232.45046339399</v>
      </c>
      <c r="L13" s="8" t="s">
        <v>4</v>
      </c>
      <c r="M13" s="2"/>
    </row>
    <row r="14" spans="1:13" x14ac:dyDescent="0.25">
      <c r="A14" s="2"/>
      <c r="B14" s="79" t="s">
        <v>107</v>
      </c>
      <c r="C14" s="80"/>
      <c r="D14" s="81"/>
      <c r="E14" s="42">
        <f>'Fane 4. Ikke-påvirkelige omk.'!G19</f>
        <v>-476654.83408949996</v>
      </c>
      <c r="F14" s="8" t="s">
        <v>4</v>
      </c>
      <c r="G14" s="9">
        <f>E14*(1+$E$25/100)</f>
        <v>-484996.29368606623</v>
      </c>
      <c r="H14" s="8" t="s">
        <v>4</v>
      </c>
      <c r="I14" s="9">
        <f>G14*(1+$E$25/100)</f>
        <v>-493483.72882557241</v>
      </c>
      <c r="J14" s="8" t="s">
        <v>4</v>
      </c>
      <c r="K14" s="51">
        <f>I14*(1+$E$25/100)</f>
        <v>-502119.69408001995</v>
      </c>
      <c r="L14" s="8" t="s">
        <v>4</v>
      </c>
      <c r="M14" s="2"/>
    </row>
    <row r="15" spans="1:13" x14ac:dyDescent="0.25">
      <c r="A15" s="2"/>
      <c r="B15" s="79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-456972.0205333333</v>
      </c>
      <c r="L15" s="8" t="s">
        <v>4</v>
      </c>
      <c r="M15" s="2"/>
    </row>
    <row r="16" spans="1:13" x14ac:dyDescent="0.25">
      <c r="A16" s="2"/>
      <c r="B16" s="87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0</v>
      </c>
      <c r="L16" s="8" t="s">
        <v>4</v>
      </c>
      <c r="M16" s="2"/>
    </row>
    <row r="17" spans="1:13" x14ac:dyDescent="0.25">
      <c r="A17" s="2"/>
      <c r="B17" s="87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87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87" t="s">
        <v>47</v>
      </c>
      <c r="C19" s="80"/>
      <c r="D19" s="81"/>
      <c r="E19" s="42">
        <f>(E17+E14)*($E$25/100)</f>
        <v>-8341.4595965662502</v>
      </c>
      <c r="F19" s="8" t="s">
        <v>4</v>
      </c>
      <c r="G19" s="42">
        <f>(G17+G14)*($E$25/100)</f>
        <v>-8487.4351395061603</v>
      </c>
      <c r="H19" s="8" t="s">
        <v>4</v>
      </c>
      <c r="I19" s="42">
        <f>(I17+I14)*($E$25/100)</f>
        <v>-8635.9652544475175</v>
      </c>
      <c r="J19" s="8" t="s">
        <v>4</v>
      </c>
      <c r="K19" s="42">
        <f>SUM(K10:K14,K17:K18)*($E$25/100)</f>
        <v>144951.13063375355</v>
      </c>
      <c r="L19" s="8" t="s">
        <v>4</v>
      </c>
      <c r="M19" s="2"/>
    </row>
    <row r="20" spans="1:13" x14ac:dyDescent="0.25">
      <c r="A20" s="2"/>
      <c r="B20" s="87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-64494.591302053486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8117404.9328015316</v>
      </c>
      <c r="F21" s="38" t="s">
        <v>4</v>
      </c>
      <c r="G21" s="49">
        <f>SUM(G9:G20)</f>
        <v>8153756.6392580504</v>
      </c>
      <c r="H21" s="38" t="s">
        <v>4</v>
      </c>
      <c r="I21" s="49">
        <f>SUM(I9:I20)</f>
        <v>8190820.1479313364</v>
      </c>
      <c r="J21" s="38" t="s">
        <v>4</v>
      </c>
      <c r="K21" s="52">
        <f>SUM(K9:K20)</f>
        <v>7906406.2692985684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87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26:D26"/>
    <mergeCell ref="B16:D16"/>
    <mergeCell ref="B17:D17"/>
    <mergeCell ref="B18:D18"/>
    <mergeCell ref="B19:D19"/>
    <mergeCell ref="B20:D20"/>
    <mergeCell ref="B15:D15"/>
    <mergeCell ref="B3:L4"/>
    <mergeCell ref="B5:L5"/>
    <mergeCell ref="B9:D9"/>
    <mergeCell ref="B10:D10"/>
    <mergeCell ref="B14:D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72</v>
      </c>
      <c r="C9" s="80"/>
      <c r="D9" s="80"/>
      <c r="E9" s="80"/>
      <c r="F9" s="81"/>
      <c r="G9" s="21">
        <v>2167257.7840464734</v>
      </c>
      <c r="H9" s="17" t="s">
        <v>4</v>
      </c>
      <c r="I9" s="2"/>
    </row>
    <row r="10" spans="1:9" x14ac:dyDescent="0.25">
      <c r="A10" s="2"/>
      <c r="B10" s="87" t="s">
        <v>73</v>
      </c>
      <c r="C10" s="80"/>
      <c r="D10" s="80"/>
      <c r="E10" s="80"/>
      <c r="F10" s="81"/>
      <c r="G10" s="21">
        <v>1617335.9808854808</v>
      </c>
      <c r="H10" s="17" t="s">
        <v>4</v>
      </c>
      <c r="I10" s="2"/>
    </row>
    <row r="11" spans="1:9" x14ac:dyDescent="0.25">
      <c r="A11" s="2"/>
      <c r="B11" s="87" t="s">
        <v>90</v>
      </c>
      <c r="C11" s="80"/>
      <c r="D11" s="80"/>
      <c r="E11" s="80"/>
      <c r="F11" s="81"/>
      <c r="G11" s="21">
        <v>4800053.0212603798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8584646.7861923352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123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124</v>
      </c>
      <c r="C11" s="96"/>
      <c r="D11" s="96"/>
      <c r="E11" s="55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125</v>
      </c>
      <c r="C12" s="96"/>
      <c r="D12" s="96"/>
      <c r="E12" s="55">
        <v>488138</v>
      </c>
      <c r="F12" s="17" t="s">
        <v>4</v>
      </c>
      <c r="G12" s="21">
        <v>71929</v>
      </c>
      <c r="H12" s="17" t="s">
        <v>4</v>
      </c>
      <c r="I12" s="2"/>
    </row>
    <row r="13" spans="1:9" x14ac:dyDescent="0.25">
      <c r="A13" s="2"/>
      <c r="B13" s="95" t="s">
        <v>126</v>
      </c>
      <c r="C13" s="96"/>
      <c r="D13" s="96"/>
      <c r="E13" s="55">
        <v>32399.4126</v>
      </c>
      <c r="F13" s="17" t="s">
        <v>4</v>
      </c>
      <c r="G13" s="21">
        <v>3312</v>
      </c>
      <c r="H13" s="17" t="s">
        <v>4</v>
      </c>
      <c r="I13" s="2"/>
    </row>
    <row r="14" spans="1:9" x14ac:dyDescent="0.25">
      <c r="A14" s="2"/>
      <c r="B14" s="95" t="s">
        <v>127</v>
      </c>
      <c r="C14" s="96"/>
      <c r="D14" s="96"/>
      <c r="E14" s="55">
        <v>2660575.2487999997</v>
      </c>
      <c r="F14" s="17" t="s">
        <v>4</v>
      </c>
      <c r="G14" s="21">
        <v>2730675</v>
      </c>
      <c r="H14" s="17" t="s">
        <v>4</v>
      </c>
      <c r="I14" s="2"/>
    </row>
    <row r="15" spans="1:9" x14ac:dyDescent="0.25">
      <c r="A15" s="2"/>
      <c r="B15" s="95" t="s">
        <v>128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129</v>
      </c>
      <c r="C16" s="96"/>
      <c r="D16" s="96"/>
      <c r="E16" s="55">
        <v>1558744.1780000001</v>
      </c>
      <c r="F16" s="17" t="s">
        <v>4</v>
      </c>
      <c r="G16" s="21">
        <v>1465484</v>
      </c>
      <c r="H16" s="17" t="s">
        <v>4</v>
      </c>
      <c r="I16" s="2"/>
    </row>
    <row r="17" spans="1:9" x14ac:dyDescent="0.25">
      <c r="A17" s="2"/>
      <c r="B17" s="95" t="s">
        <v>130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-468456.83939999994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-476654.83408949996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36</v>
      </c>
      <c r="C9" s="80"/>
      <c r="D9" s="80"/>
      <c r="E9" s="80"/>
      <c r="F9" s="81"/>
      <c r="G9" s="21">
        <v>-868553</v>
      </c>
      <c r="H9" s="17" t="s">
        <v>4</v>
      </c>
      <c r="I9" s="2"/>
    </row>
    <row r="10" spans="1:9" x14ac:dyDescent="0.25">
      <c r="A10" s="2"/>
      <c r="B10" s="87" t="s">
        <v>81</v>
      </c>
      <c r="C10" s="80"/>
      <c r="D10" s="80"/>
      <c r="E10" s="80"/>
      <c r="F10" s="81"/>
      <c r="G10" s="21">
        <v>-868552.66666666674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-0.33333333325572312</v>
      </c>
      <c r="H11" s="26" t="s">
        <v>4</v>
      </c>
      <c r="I11" s="2"/>
    </row>
    <row r="12" spans="1:9" x14ac:dyDescent="0.25">
      <c r="A12" s="2"/>
      <c r="B12" s="87" t="s">
        <v>37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0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99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75</v>
      </c>
      <c r="E10" s="21">
        <v>226483.23</v>
      </c>
      <c r="F10" s="9">
        <f>E10/D10</f>
        <v>3019.7764000000002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75</v>
      </c>
      <c r="E11" s="21">
        <v>2934520.98</v>
      </c>
      <c r="F11" s="9">
        <f t="shared" ref="F11:F15" si="0">E11/D11</f>
        <v>39126.946400000001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5</v>
      </c>
      <c r="E12" s="21">
        <v>26618.560000000001</v>
      </c>
      <c r="F12" s="9">
        <f t="shared" si="0"/>
        <v>5323.7120000000004</v>
      </c>
      <c r="G12" s="17" t="s">
        <v>4</v>
      </c>
      <c r="H12" s="2"/>
    </row>
    <row r="13" spans="1:8" x14ac:dyDescent="0.25">
      <c r="A13" s="2"/>
      <c r="B13" s="43" t="s">
        <v>120</v>
      </c>
      <c r="C13" s="28">
        <v>2016</v>
      </c>
      <c r="D13" s="22">
        <v>5</v>
      </c>
      <c r="E13" s="21">
        <v>22443.14</v>
      </c>
      <c r="F13" s="9">
        <f t="shared" si="0"/>
        <v>4488.6279999999997</v>
      </c>
      <c r="G13" s="17" t="s">
        <v>4</v>
      </c>
      <c r="H13" s="2"/>
    </row>
    <row r="14" spans="1:8" ht="26.25" x14ac:dyDescent="0.25">
      <c r="A14" s="2"/>
      <c r="B14" s="43" t="s">
        <v>121</v>
      </c>
      <c r="C14" s="28">
        <v>2016</v>
      </c>
      <c r="D14" s="22">
        <v>10</v>
      </c>
      <c r="E14" s="21">
        <v>231761.1</v>
      </c>
      <c r="F14" s="9">
        <f t="shared" si="0"/>
        <v>23176.11</v>
      </c>
      <c r="G14" s="17" t="s">
        <v>4</v>
      </c>
      <c r="H14" s="2"/>
    </row>
    <row r="15" spans="1:8" x14ac:dyDescent="0.25">
      <c r="A15" s="2"/>
      <c r="B15" s="43" t="s">
        <v>122</v>
      </c>
      <c r="C15" s="28">
        <v>2016</v>
      </c>
      <c r="D15" s="22">
        <v>75</v>
      </c>
      <c r="E15" s="21">
        <v>655390.5</v>
      </c>
      <c r="F15" s="9">
        <f t="shared" si="0"/>
        <v>8738.5400000000009</v>
      </c>
      <c r="G15" s="17" t="s">
        <v>4</v>
      </c>
      <c r="H15" s="2"/>
    </row>
    <row r="16" spans="1:8" x14ac:dyDescent="0.25">
      <c r="A16" s="2"/>
      <c r="B16" s="91" t="s">
        <v>52</v>
      </c>
      <c r="C16" s="92"/>
      <c r="D16" s="92"/>
      <c r="E16" s="93"/>
      <c r="F16" s="15">
        <f>SUM(F10:F15)</f>
        <v>83873.712800000008</v>
      </c>
      <c r="G16" s="16" t="s">
        <v>4</v>
      </c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</sheetData>
  <sheetProtection password="DFE9" sheet="1" objects="1" scenarios="1"/>
  <mergeCells count="4">
    <mergeCell ref="B16:E1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137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87" t="s">
        <v>53</v>
      </c>
      <c r="C9" s="80"/>
      <c r="D9" s="80"/>
      <c r="E9" s="80"/>
      <c r="F9" s="81"/>
      <c r="G9" s="21">
        <v>4272068</v>
      </c>
      <c r="H9" s="17" t="s">
        <v>4</v>
      </c>
      <c r="I9" s="2"/>
    </row>
    <row r="10" spans="1:9" x14ac:dyDescent="0.25">
      <c r="A10" s="2"/>
      <c r="B10" s="87" t="s">
        <v>54</v>
      </c>
      <c r="C10" s="80"/>
      <c r="D10" s="80"/>
      <c r="E10" s="80"/>
      <c r="F10" s="81"/>
      <c r="G10" s="21">
        <v>4651636</v>
      </c>
      <c r="H10" s="17" t="s">
        <v>4</v>
      </c>
      <c r="I10" s="2"/>
    </row>
    <row r="11" spans="1:9" x14ac:dyDescent="0.25">
      <c r="A11" s="2"/>
      <c r="B11" s="91" t="s">
        <v>138</v>
      </c>
      <c r="C11" s="92"/>
      <c r="D11" s="92"/>
      <c r="E11" s="92"/>
      <c r="F11" s="93"/>
      <c r="G11" s="15">
        <f>G9-G10</f>
        <v>-379568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139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87" t="s">
        <v>55</v>
      </c>
      <c r="C15" s="80"/>
      <c r="D15" s="80"/>
      <c r="E15" s="80"/>
      <c r="F15" s="81"/>
      <c r="G15" s="21">
        <v>181195</v>
      </c>
      <c r="H15" s="17" t="s">
        <v>4</v>
      </c>
      <c r="I15" s="2"/>
    </row>
    <row r="16" spans="1:9" x14ac:dyDescent="0.25">
      <c r="A16" s="2"/>
      <c r="B16" s="87" t="s">
        <v>56</v>
      </c>
      <c r="C16" s="80"/>
      <c r="D16" s="80"/>
      <c r="E16" s="80"/>
      <c r="F16" s="81"/>
      <c r="G16" s="21">
        <v>229769</v>
      </c>
      <c r="H16" s="17" t="s">
        <v>4</v>
      </c>
      <c r="I16" s="2"/>
    </row>
    <row r="17" spans="1:9" x14ac:dyDescent="0.25">
      <c r="A17" s="2"/>
      <c r="B17" s="91" t="s">
        <v>139</v>
      </c>
      <c r="C17" s="92"/>
      <c r="D17" s="92"/>
      <c r="E17" s="92"/>
      <c r="F17" s="93"/>
      <c r="G17" s="15">
        <f>G15-G16</f>
        <v>-48574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140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87" t="s">
        <v>57</v>
      </c>
      <c r="C21" s="80"/>
      <c r="D21" s="80"/>
      <c r="E21" s="80"/>
      <c r="F21" s="81"/>
      <c r="G21" s="21">
        <v>101913</v>
      </c>
      <c r="H21" s="17" t="s">
        <v>4</v>
      </c>
      <c r="I21" s="2"/>
    </row>
    <row r="22" spans="1:9" x14ac:dyDescent="0.25">
      <c r="A22" s="2"/>
      <c r="B22" s="87" t="s">
        <v>58</v>
      </c>
      <c r="C22" s="80"/>
      <c r="D22" s="80"/>
      <c r="E22" s="80"/>
      <c r="F22" s="81"/>
      <c r="G22" s="21">
        <v>142000</v>
      </c>
      <c r="H22" s="17" t="s">
        <v>4</v>
      </c>
      <c r="I22" s="2"/>
    </row>
    <row r="23" spans="1:9" x14ac:dyDescent="0.25">
      <c r="A23" s="2"/>
      <c r="B23" s="91" t="s">
        <v>140</v>
      </c>
      <c r="C23" s="92"/>
      <c r="D23" s="92"/>
      <c r="E23" s="92"/>
      <c r="F23" s="93"/>
      <c r="G23" s="15">
        <f>G21-G22</f>
        <v>-40087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141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87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141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87" t="s">
        <v>62</v>
      </c>
      <c r="C33" s="80"/>
      <c r="D33" s="80"/>
      <c r="E33" s="80"/>
      <c r="F33" s="81"/>
      <c r="G33" s="9">
        <f>'Fane 6. Gen. inv. i 2016'!F16</f>
        <v>83873.712800000008</v>
      </c>
      <c r="H33" s="17" t="s">
        <v>4</v>
      </c>
      <c r="I33" s="2"/>
    </row>
    <row r="34" spans="1:9" x14ac:dyDescent="0.25">
      <c r="A34" s="2"/>
      <c r="B34" s="87" t="s">
        <v>63</v>
      </c>
      <c r="C34" s="80"/>
      <c r="D34" s="80"/>
      <c r="E34" s="80"/>
      <c r="F34" s="81"/>
      <c r="G34" s="21">
        <v>72616.733333333323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11256.979466666686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10450860.649911676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87" t="s">
        <v>16</v>
      </c>
      <c r="C11" s="80"/>
      <c r="D11" s="81"/>
      <c r="E11" s="21">
        <v>843821</v>
      </c>
      <c r="F11" s="17" t="s">
        <v>4</v>
      </c>
      <c r="G11" s="14"/>
      <c r="H11" s="29"/>
      <c r="I11" s="2"/>
    </row>
    <row r="12" spans="1:9" x14ac:dyDescent="0.25">
      <c r="A12" s="2"/>
      <c r="B12" s="87" t="s">
        <v>67</v>
      </c>
      <c r="C12" s="80"/>
      <c r="D12" s="81"/>
      <c r="E12" s="21">
        <v>337833</v>
      </c>
      <c r="F12" s="17" t="s">
        <v>4</v>
      </c>
      <c r="G12" s="10"/>
      <c r="H12" s="30"/>
      <c r="I12" s="2"/>
    </row>
    <row r="13" spans="1:9" x14ac:dyDescent="0.25">
      <c r="A13" s="2"/>
      <c r="B13" s="87" t="s">
        <v>68</v>
      </c>
      <c r="C13" s="80"/>
      <c r="D13" s="81"/>
      <c r="E13" s="21">
        <v>-719817</v>
      </c>
      <c r="F13" s="17" t="s">
        <v>4</v>
      </c>
      <c r="G13" s="10"/>
      <c r="H13" s="30"/>
      <c r="I13" s="2"/>
    </row>
    <row r="14" spans="1:9" x14ac:dyDescent="0.25">
      <c r="A14" s="2"/>
      <c r="B14" s="87" t="s">
        <v>69</v>
      </c>
      <c r="C14" s="80"/>
      <c r="D14" s="81"/>
      <c r="E14" s="21">
        <v>248584.03333333333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710421.03333333333</v>
      </c>
      <c r="F15" s="25" t="s">
        <v>4</v>
      </c>
      <c r="G15" s="10"/>
      <c r="H15" s="30"/>
      <c r="I15" s="2"/>
    </row>
    <row r="16" spans="1:9" x14ac:dyDescent="0.25">
      <c r="A16" s="2"/>
      <c r="B16" s="87" t="s">
        <v>18</v>
      </c>
      <c r="C16" s="80"/>
      <c r="D16" s="81"/>
      <c r="E16" s="21">
        <v>497983</v>
      </c>
      <c r="F16" s="17" t="s">
        <v>4</v>
      </c>
      <c r="G16" s="10"/>
      <c r="H16" s="30"/>
      <c r="I16" s="2"/>
    </row>
    <row r="17" spans="1:9" x14ac:dyDescent="0.25">
      <c r="A17" s="2"/>
      <c r="B17" s="87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87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497983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-794012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-302460</v>
      </c>
      <c r="F21" s="17" t="s">
        <v>4</v>
      </c>
      <c r="G21" s="10"/>
      <c r="H21" s="30"/>
      <c r="I21" s="2"/>
    </row>
    <row r="22" spans="1:9" x14ac:dyDescent="0.25">
      <c r="A22" s="2"/>
      <c r="B22" s="87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87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-111932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-1208404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3.333333320915699E-2</v>
      </c>
      <c r="F28" s="25" t="s">
        <v>4</v>
      </c>
      <c r="G28" s="1">
        <f>IF(E28&lt;0,0,-E28)</f>
        <v>-3.333333320915699E-2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1657473.6165783424</v>
      </c>
      <c r="F30" s="25" t="s">
        <v>4</v>
      </c>
      <c r="G30" s="12">
        <f>-$E$30</f>
        <v>-1657473.6165783424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8793387</v>
      </c>
      <c r="F32" s="17" t="s">
        <v>4</v>
      </c>
      <c r="G32" s="14"/>
      <c r="H32" s="29"/>
      <c r="I32" s="2"/>
    </row>
    <row r="33" spans="1:9" x14ac:dyDescent="0.25">
      <c r="A33" s="2"/>
      <c r="B33" s="87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8793387</v>
      </c>
      <c r="F35" s="25" t="s">
        <v>4</v>
      </c>
      <c r="G35" s="12">
        <f>-E35</f>
        <v>-8793387</v>
      </c>
      <c r="H35" s="25" t="s">
        <v>4</v>
      </c>
      <c r="I35" s="2"/>
    </row>
    <row r="36" spans="1:9" x14ac:dyDescent="0.25">
      <c r="A36" s="2"/>
      <c r="B36" s="91" t="s">
        <v>136</v>
      </c>
      <c r="C36" s="92"/>
      <c r="D36" s="92"/>
      <c r="E36" s="92"/>
      <c r="F36" s="93"/>
      <c r="G36" s="15">
        <f>$G$9+$G$28+$G$30+$G$35</f>
        <v>0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102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134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135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144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145</v>
      </c>
      <c r="C16" s="85"/>
      <c r="D16" s="85"/>
      <c r="E16" s="86"/>
      <c r="F16" s="100" t="s">
        <v>131</v>
      </c>
      <c r="G16" s="100"/>
      <c r="H16" s="2"/>
    </row>
    <row r="17" spans="1:8" x14ac:dyDescent="0.25">
      <c r="A17" s="2"/>
      <c r="B17" s="87" t="s">
        <v>143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132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133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2017-09-13T13:00:16Z</dcterms:modified>
</cp:coreProperties>
</file>