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E5" i="16"/>
  <c r="D6" i="16"/>
  <c r="J3" i="24"/>
  <c r="M3" i="24" s="1"/>
  <c r="E6" i="16"/>
  <c r="G3" i="16" l="1"/>
  <c r="F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<sst xmlns="http://schemas.openxmlformats.org/spreadsheetml/2006/main" count="112" uniqueCount="75">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</sst>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7116502.2477826662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44106.947612000004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101206.98746666666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7261816.1828613328</v>
      </c>
      <c r="C5" s="62" t="s">
        <v>11</v>
      </c>
    </row>
    <row r="6" spans="1:3" x14ac:dyDescent="0.25">
      <c r="A6" s="47" t="s">
        <v>0</v>
      </c>
      <c r="B6" s="38">
        <f>Investeringer!E3</f>
        <v>5298349.7704237122</v>
      </c>
      <c r="C6" s="23" t="s">
        <v>11</v>
      </c>
    </row>
    <row r="7" spans="1:3" x14ac:dyDescent="0.25">
      <c r="A7" s="4" t="s">
        <v>1</v>
      </c>
      <c r="B7" s="35">
        <f>Investeringer!F3</f>
        <v>2336654.5794664472</v>
      </c>
      <c r="C7" t="s">
        <v>11</v>
      </c>
    </row>
    <row r="8" spans="1:3" x14ac:dyDescent="0.25">
      <c r="A8" s="4" t="s">
        <v>2</v>
      </c>
      <c r="B8" s="35">
        <f>Investeringer!G3</f>
        <v>343978.54346516752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733802.7563453333</v>
      </c>
      <c r="C9" t="s">
        <v>11</v>
      </c>
    </row>
    <row r="10" spans="1:3" s="22" customFormat="1" x14ac:dyDescent="0.25">
      <c r="A10" s="3" t="s">
        <v>48</v>
      </c>
      <c r="B10" s="48">
        <f>SUM(B6:B9)</f>
        <v>8712785.6497006603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22901391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22901391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38875992.832561992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39220113.013357691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7063952</v>
      </c>
      <c r="C2" s="49">
        <v>0</v>
      </c>
      <c r="D2" s="49">
        <f>B2+C2</f>
        <v>7063952</v>
      </c>
      <c r="E2" s="50">
        <f>D2</f>
        <v>7063952</v>
      </c>
      <c r="F2" s="49">
        <v>9249279.3911035191</v>
      </c>
      <c r="G2" s="49">
        <v>0</v>
      </c>
      <c r="H2" s="49">
        <f>F2-G2</f>
        <v>9249279.3911035191</v>
      </c>
      <c r="I2" s="49">
        <f>AVERAGEIF(E2:E4,"&lt;&gt;0")</f>
        <v>7116502.2477826662</v>
      </c>
      <c r="J2" s="49">
        <v>6367554.9166480945</v>
      </c>
      <c r="K2" s="39">
        <f>IF(H2&gt;I2,IF(I2&gt;J2,I2,J2),H2)</f>
        <v>7116502.2477826662</v>
      </c>
    </row>
    <row r="3" spans="1:11" s="23" customFormat="1" x14ac:dyDescent="0.25">
      <c r="A3" s="28">
        <v>2014</v>
      </c>
      <c r="B3" s="49">
        <v>6513213</v>
      </c>
      <c r="C3" s="49"/>
      <c r="D3" s="49">
        <f t="shared" ref="D3:D4" si="0">B3+C3</f>
        <v>6513213</v>
      </c>
      <c r="E3" s="50">
        <f>D3*Pristalsregulering!C7</f>
        <v>6518423.5703999996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7646229</v>
      </c>
      <c r="C4" s="49"/>
      <c r="D4" s="49">
        <f t="shared" si="0"/>
        <v>7646229</v>
      </c>
      <c r="E4" s="50">
        <f>D4*Pristalsregulering!$C$6*Pristalsregulering!$C$7</f>
        <v>7767131.1729479991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97" width="0" hidden="1" customWidth="1"/>
    <col min="98" max="98" width="9.140625" hidden="1" customWidth="1"/>
    <col min="99" max="117" width="0" hidden="1" customWidth="1"/>
    <col min="118" max="118" width="9.140625" hidden="1" customWidth="1"/>
    <col min="119" max="188" width="0" hidden="1" customWidth="1"/>
    <col min="189" max="189" width="9.140625" hidden="1" customWidth="1"/>
    <col min="190" max="208" width="0" hidden="1" customWidth="1"/>
    <col min="209" max="209" width="9.140625" hidden="1" customWidth="1"/>
    <col min="210" max="228" width="0" hidden="1" customWidth="1"/>
    <col min="229" max="229" width="9.140625" hidden="1" customWidth="1"/>
    <col min="230" max="279" width="0" hidden="1" customWidth="1"/>
    <col min="280" max="280" width="9.140625" hidden="1" customWidth="1"/>
    <col min="281" max="299" width="0" hidden="1" customWidth="1"/>
    <col min="300" max="300" width="9.140625" hidden="1" customWidth="1"/>
    <col min="301" max="319" width="0" hidden="1" customWidth="1"/>
    <col min="320" max="320" width="9.140625" hidden="1" customWidth="1"/>
    <col min="32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7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 t="shared" ref="F3" si="0">IF(D4=0,0,AVERAGEIF(D4:D6,"&lt;&gt;0"))+D3</f>
        <v>33524.300012</v>
      </c>
      <c r="G3" s="38">
        <f>IF(E4=0,0,AVERAGEIF(E4:E6,"&lt;&gt;0"))+E3</f>
        <v>10582.6476</v>
      </c>
      <c r="H3" s="57">
        <f>SUM(F3:G3)</f>
        <v>44106.947612000004</v>
      </c>
    </row>
    <row r="4" spans="1:8" x14ac:dyDescent="0.25">
      <c r="A4" s="28">
        <v>2015</v>
      </c>
      <c r="B4" s="35">
        <v>29760</v>
      </c>
      <c r="C4" s="35">
        <v>10788</v>
      </c>
      <c r="D4" s="45">
        <f t="shared" ref="D4" si="1">B4</f>
        <v>29760</v>
      </c>
      <c r="E4" s="35">
        <f>C4</f>
        <v>10788</v>
      </c>
      <c r="F4" s="45"/>
      <c r="G4" s="38"/>
      <c r="H4" s="54"/>
    </row>
    <row r="5" spans="1:8" x14ac:dyDescent="0.25">
      <c r="A5" s="28">
        <v>2014</v>
      </c>
      <c r="B5" s="35">
        <v>28580</v>
      </c>
      <c r="C5" s="35">
        <v>10369</v>
      </c>
      <c r="D5" s="45">
        <f>B5*Pristalsregulering!$C$7</f>
        <v>28602.863999999998</v>
      </c>
      <c r="E5" s="35">
        <f>C5*Pristalsregulering!$C$7</f>
        <v>10377.295199999999</v>
      </c>
      <c r="F5" s="45"/>
      <c r="G5" s="35"/>
      <c r="H5" s="45"/>
    </row>
    <row r="6" spans="1:8" x14ac:dyDescent="0.25">
      <c r="A6" s="28">
        <v>2013</v>
      </c>
      <c r="B6" s="35">
        <v>41553</v>
      </c>
      <c r="C6" s="35"/>
      <c r="D6" s="45">
        <f>B6*Pristalsregulering!$C$7*Pristalsregulering!$C$6</f>
        <v>42210.03603599999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25</v>
      </c>
      <c r="C1" s="75"/>
      <c r="D1" s="75"/>
      <c r="E1" s="76" t="s">
        <v>54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15000</v>
      </c>
      <c r="C3" s="42">
        <v>103520</v>
      </c>
      <c r="D3" s="42">
        <v>0</v>
      </c>
      <c r="E3" s="41">
        <f>B3</f>
        <v>15000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101206.98746666666</v>
      </c>
    </row>
    <row r="4" spans="1:8" x14ac:dyDescent="0.25">
      <c r="A4" s="31">
        <v>2014</v>
      </c>
      <c r="B4" s="41">
        <v>15000</v>
      </c>
      <c r="C4" s="42">
        <v>78400</v>
      </c>
      <c r="D4" s="42">
        <v>0</v>
      </c>
      <c r="E4" s="41">
        <f>B4*Pristalsregulering!$C$7</f>
        <v>15011.999999999998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15000</v>
      </c>
      <c r="C5" s="42">
        <v>75200</v>
      </c>
      <c r="D5" s="42">
        <v>0</v>
      </c>
      <c r="E5" s="41">
        <f>B5*Pristalsregulering!$C$7*Pristalsregulering!$C$6</f>
        <v>15237.179999999997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7" t="s">
        <v>66</v>
      </c>
      <c r="C1" s="77"/>
      <c r="D1" s="78"/>
      <c r="E1" s="79" t="s">
        <v>67</v>
      </c>
      <c r="F1" s="79"/>
      <c r="G1" s="79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4866680.2673748415</v>
      </c>
      <c r="C3" s="38">
        <v>2267079.6916666664</v>
      </c>
      <c r="D3" s="40">
        <v>342671.42499999987</v>
      </c>
      <c r="E3" s="35">
        <f>B3*Pristalsregulering!C2*Pristalsregulering!C3*Pristalsregulering!C4*Pristalsregulering!C5*Pristalsregulering!C6*Pristalsregulering!C7</f>
        <v>5298349.7704237122</v>
      </c>
      <c r="F3" s="35">
        <v>2336654.5794664472</v>
      </c>
      <c r="G3" s="35">
        <f xml:space="preserve"> D3/Pristalsregulering!$C$8</f>
        <v>343978.54346516752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41</v>
      </c>
      <c r="C1" s="75"/>
      <c r="D1" s="75"/>
      <c r="E1" s="75"/>
      <c r="F1" s="76" t="s">
        <v>55</v>
      </c>
      <c r="G1" s="77"/>
      <c r="H1" s="77"/>
      <c r="I1" s="77"/>
      <c r="J1" s="80" t="s">
        <v>30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935552</v>
      </c>
      <c r="C3" s="38">
        <v>332215</v>
      </c>
      <c r="D3" s="38">
        <v>32492</v>
      </c>
      <c r="E3" s="40">
        <v>0</v>
      </c>
      <c r="F3" s="38">
        <f>B3</f>
        <v>935552</v>
      </c>
      <c r="G3" s="38">
        <f>C3</f>
        <v>332215</v>
      </c>
      <c r="H3" s="38">
        <f>D3</f>
        <v>32492</v>
      </c>
      <c r="I3" s="40">
        <f>E3</f>
        <v>0</v>
      </c>
      <c r="J3" s="42">
        <f>AVERAGE(F3:F5)</f>
        <v>360880.85946666665</v>
      </c>
      <c r="K3" s="42">
        <f>G3</f>
        <v>332215</v>
      </c>
      <c r="L3" s="43">
        <f>AVERAGE(H3:H5)+AVERAGE(I3:I5)</f>
        <v>40706.896878666659</v>
      </c>
      <c r="M3" s="44">
        <f>SUM(J3:L3)</f>
        <v>733802.7563453333</v>
      </c>
      <c r="N3" s="23"/>
    </row>
    <row r="4" spans="1:14" x14ac:dyDescent="0.25">
      <c r="A4" s="28">
        <v>2014</v>
      </c>
      <c r="B4" s="45">
        <v>146973</v>
      </c>
      <c r="C4" s="38">
        <v>386833</v>
      </c>
      <c r="D4" s="38">
        <v>25000</v>
      </c>
      <c r="E4" s="40">
        <v>0</v>
      </c>
      <c r="F4" s="38">
        <f>IF(B4="","",B4*Pristalsregulering!$C$7)</f>
        <v>147090.5784</v>
      </c>
      <c r="G4" s="38">
        <f>IF(C4="","",C4*Pristalsregulering!$C$7)</f>
        <v>387142.46639999998</v>
      </c>
      <c r="H4" s="38">
        <f>IF(D4="","",D4*Pristalsregulering!$C$7)</f>
        <v>25019.999999999996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390930</v>
      </c>
      <c r="D5" s="38">
        <v>63603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397111.38515999989</v>
      </c>
      <c r="H5" s="38">
        <f>IF(D5="","",D5*Pristalsregulering!$C$7*Pristalsregulering!$C$6)</f>
        <v>64608.690635999992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552384</v>
      </c>
      <c r="D2" s="42">
        <v>5431</v>
      </c>
      <c r="E2" s="42">
        <v>4555875</v>
      </c>
      <c r="F2" s="42">
        <v>4381629</v>
      </c>
      <c r="G2" s="42">
        <v>13373549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22901391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2017-09-15T11:57:13Z</dcterms:modified>
</cp:coreProperties>
</file>