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G21" i="22" s="1"/>
  <c r="E15" i="13"/>
  <c r="F11" i="11"/>
  <c r="F29" i="11"/>
  <c r="I20" i="22" l="1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30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<sst xmlns="http://schemas.openxmlformats.org/spreadsheetml/2006/main" count="353" uniqueCount="155">
  <si>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</si>
  <si>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</si>
  <si>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</si>
  <si>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</si>
  <si>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</si>
  <si>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</si>
  <si>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</si>
  <si>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</si>
  <si>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</si>
  <si>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</si>
  <si>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</si>
  <si>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</si>
  <si>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</si>
  <si>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</si>
  <si>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</si>
  <si>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</si>
  <si>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</si>
  <si>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</si>
  <si>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</si>
  <si>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</si>
  <si>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</si>
  <si>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</si>
  <si>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</si>
  <si>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</si>
  <si>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</si>
  <si>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</si>
  <si>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</si>
  <si>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</si>
  <si>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</si>
  <si>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</si>
  <si>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</si>
  <si>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</si>
  <si>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</si>
  <si>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</si>
  <si>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</si>
  <si>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</si>
  <si>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</si>
  <si>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</si>
  <si>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</si>
  <si>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</si>
  <si>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</si>
  <si>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</si>
  <si>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</si>
  <si>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</si>
  <si>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</si>
  <si>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</si>
  <si>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</si>
  <si>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</si>
  <si>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</si>
  <si>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</si>
  <si>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</si>
  <si>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</si>
  <si>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</si>
  <si>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</si>
  <si>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</si>
  <si>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</si>
  <si>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</si>
  <si>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</si>
  <si>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</si>
  <si>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</si>
  <si>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</si>
  <si>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</si>
  <si>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</si>
  <si>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</si>
  <si>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</si>
  <si>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</si>
  <si>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</si>
  <si>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</si>
  <si>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</si>
  <si>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</si>
  <si>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</si>
  <si>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</si>
  <si>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</si>
  <si>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</si>
  <si>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</si>
  <si>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</si>
  <si>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</si>
  <si>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</si>
  <si>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</si>
  <si>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</si>
  <si>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</si>
  <si>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</si>
  <si>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</si>
  <si>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</si>
  <si>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</si>
  <si>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</si>
  <si>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</si>
  <si>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</si>
  <si>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</si>
  <si>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</si>
  <si>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</si>
  <si>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</si>
  <si>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</si>
  <si>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</si>
  <si>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</si>
  <si>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</si>
  <si>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</si>
  <si>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</si>
  <si>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</si>
  <si>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</si>
  <si>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</si>
  <si>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</si>
  <si>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</si>
  <si>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</si>
  <si>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</si>
  <si>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</si>
  <si>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</si>
  <si>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</si>
  <si>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</si>
  <si>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</si>
  <si>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</si>
  <si>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</si>
  <si>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</si>
  <si>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</si>
  <si>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</si>
  <si>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</si>
  <si>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</si>
  <si>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</si>
  <si>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Stik på ledningsnet, Mek./EL</t>
  </si>
  <si>
    <t>Beluftningsanlæg, iltningstrappe, Kontruktioner</t>
  </si>
  <si>
    <t>Beluftningsanlæg, iltningstrappe, Mek./EL</t>
  </si>
  <si>
    <t>Ø 50mm &lt; Ledningsnet ≤ Ø110 mm</t>
  </si>
  <si>
    <t>Ventiler på Ø 50mm &lt; Ledningsnet ≤ Ø110 mm</t>
  </si>
  <si>
    <t>Inspektionsbrønd, Konstruktioner</t>
  </si>
  <si>
    <t>Beholderanlæg - højdebeholder</t>
  </si>
  <si>
    <t>Pumpestation (inkl. evt. hydrofor)/trykforøger, Konstruktioner</t>
  </si>
  <si>
    <t>Ø110 mm &lt; Ledningsnet ≤ Ø 250 mm</t>
  </si>
  <si>
    <t>Boring (inkl. etablering, forerør, filter og prøvepumpning)</t>
  </si>
  <si>
    <t>Råvandsstation komplet montering og boringshus/tørbrønd</t>
  </si>
  <si>
    <t>Pumpe inkl. stigrør og forerørsforsejlinger mv.</t>
  </si>
  <si>
    <t>Instrumenter (flowmåler+tryk transducer+alarmer)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</si>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</sst>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14547223.614607314</v>
      </c>
      <c r="F9" s="13" t="s">
        <v>4</v>
      </c>
      <c r="G9" s="48">
        <v>14567386.200051717</v>
      </c>
      <c r="H9" s="13" t="s">
        <v>4</v>
      </c>
      <c r="I9" s="48">
        <v>14588615.208868764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4964773.2905196529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6324717.1640124256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5506819.393313881</v>
      </c>
      <c r="L12" s="8" t="s">
        <v>4</v>
      </c>
      <c r="M12" s="2"/>
    </row>
    <row r="13" spans="1:13" x14ac:dyDescent="0.25">
      <c r="A13" s="2"/>
      <c r="B13" s="44" t="s">
        <v>154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-719417.97319170251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-319993.13238750043</v>
      </c>
      <c r="F14" s="8" t="s">
        <v>4</v>
      </c>
      <c r="G14" s="9">
        <f>E14*(1+$E$25/100)</f>
        <v>-325593.01220428169</v>
      </c>
      <c r="H14" s="8" t="s">
        <v>4</v>
      </c>
      <c r="I14" s="9">
        <f>G14*(1+$E$25/100)</f>
        <v>-331290.88991785666</v>
      </c>
      <c r="J14" s="8" t="s">
        <v>4</v>
      </c>
      <c r="K14" s="51">
        <f>I14*(1+$E$25/100)</f>
        <v>-337088.48049141921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364547.14953333396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-589604.96484760009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-5599.8798167812583</v>
      </c>
      <c r="F19" s="8" t="s">
        <v>4</v>
      </c>
      <c r="G19" s="42">
        <f>(G17+G14)*($E$25/100)</f>
        <v>-5697.8777135749306</v>
      </c>
      <c r="H19" s="8" t="s">
        <v>4</v>
      </c>
      <c r="I19" s="42">
        <f>(I17+I14)*($E$25/100)</f>
        <v>-5797.590573562492</v>
      </c>
      <c r="J19" s="8" t="s">
        <v>4</v>
      </c>
      <c r="K19" s="42">
        <f>SUM(K10:K14,K17:K18)*($E$25/100)</f>
        <v>275446.55939784972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-182835.82874598517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14221630.602403032</v>
      </c>
      <c r="F21" s="38" t="s">
        <v>4</v>
      </c>
      <c r="G21" s="49">
        <f>SUM(G9:G20)</f>
        <v>14236095.310133861</v>
      </c>
      <c r="H21" s="38" t="s">
        <v>4</v>
      </c>
      <c r="I21" s="49">
        <f>SUM(I9:I20)</f>
        <v>14251526.728377346</v>
      </c>
      <c r="J21" s="38" t="s">
        <v>4</v>
      </c>
      <c r="K21" s="52">
        <f>SUM(K9:K20)</f>
        <v>15607356.309500437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4712986.2002733815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6003960.9001970729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5227542.586414787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15944489.686885241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132</v>
      </c>
      <c r="C11" s="96"/>
      <c r="D11" s="96"/>
      <c r="E11" s="55">
        <v>0</v>
      </c>
      <c r="F11" s="17" t="s">
        <v>4</v>
      </c>
      <c r="G11" s="21">
        <v>51.46</v>
      </c>
      <c r="H11" s="17" t="s">
        <v>4</v>
      </c>
      <c r="I11" s="2"/>
    </row>
    <row r="12" spans="1:9" x14ac:dyDescent="0.25">
      <c r="A12" s="2"/>
      <c r="B12" s="95" t="s">
        <v>133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134</v>
      </c>
      <c r="C13" s="96"/>
      <c r="D13" s="96"/>
      <c r="E13" s="55">
        <v>32398.416399999998</v>
      </c>
      <c r="F13" s="17" t="s">
        <v>4</v>
      </c>
      <c r="G13" s="21">
        <v>11332.61</v>
      </c>
      <c r="H13" s="17" t="s">
        <v>4</v>
      </c>
      <c r="I13" s="2"/>
    </row>
    <row r="14" spans="1:9" x14ac:dyDescent="0.25">
      <c r="A14" s="2"/>
      <c r="B14" s="95" t="s">
        <v>135</v>
      </c>
      <c r="C14" s="96"/>
      <c r="D14" s="96"/>
      <c r="E14" s="55">
        <v>5129586.2186000003</v>
      </c>
      <c r="F14" s="17" t="s">
        <v>4</v>
      </c>
      <c r="G14" s="21">
        <v>4836111</v>
      </c>
      <c r="H14" s="17" t="s">
        <v>4</v>
      </c>
      <c r="I14" s="2"/>
    </row>
    <row r="15" spans="1:9" x14ac:dyDescent="0.25">
      <c r="A15" s="2"/>
      <c r="B15" s="95" t="s">
        <v>136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-314489.56500000041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-319993.13238750043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-11498918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-7989042.2433862435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-3509875.7566137565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-1169958.5855379188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52441.94</v>
      </c>
      <c r="F10" s="9">
        <f>E10/D10</f>
        <v>699.22586666666666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52441</v>
      </c>
      <c r="F11" s="9">
        <f t="shared" ref="F11:F29" si="0">E11/D11</f>
        <v>699.21333333333337</v>
      </c>
      <c r="G11" s="17" t="s">
        <v>4</v>
      </c>
      <c r="H11" s="2"/>
    </row>
    <row r="12" spans="1:8" x14ac:dyDescent="0.25">
      <c r="A12" s="2"/>
      <c r="B12" s="43" t="s">
        <v>117</v>
      </c>
      <c r="C12" s="28">
        <v>2016</v>
      </c>
      <c r="D12" s="22">
        <v>75</v>
      </c>
      <c r="E12" s="21">
        <v>23284.18</v>
      </c>
      <c r="F12" s="9">
        <f t="shared" si="0"/>
        <v>310.45573333333334</v>
      </c>
      <c r="G12" s="17" t="s">
        <v>4</v>
      </c>
      <c r="H12" s="2"/>
    </row>
    <row r="13" spans="1:8" x14ac:dyDescent="0.25">
      <c r="A13" s="2"/>
      <c r="B13" s="43" t="s">
        <v>118</v>
      </c>
      <c r="C13" s="28">
        <v>2016</v>
      </c>
      <c r="D13" s="22">
        <v>75</v>
      </c>
      <c r="E13" s="21">
        <v>23284</v>
      </c>
      <c r="F13" s="9">
        <f t="shared" si="0"/>
        <v>310.45333333333332</v>
      </c>
      <c r="G13" s="17" t="s">
        <v>4</v>
      </c>
      <c r="H13" s="2"/>
    </row>
    <row r="14" spans="1:8" ht="26.25" x14ac:dyDescent="0.25">
      <c r="A14" s="2"/>
      <c r="B14" s="43" t="s">
        <v>119</v>
      </c>
      <c r="C14" s="28">
        <v>2016</v>
      </c>
      <c r="D14" s="22">
        <v>50</v>
      </c>
      <c r="E14" s="21">
        <v>250092</v>
      </c>
      <c r="F14" s="9">
        <f t="shared" si="0"/>
        <v>5001.84</v>
      </c>
      <c r="G14" s="17" t="s">
        <v>4</v>
      </c>
      <c r="H14" s="2"/>
    </row>
    <row r="15" spans="1:8" x14ac:dyDescent="0.25">
      <c r="A15" s="2"/>
      <c r="B15" s="43" t="s">
        <v>120</v>
      </c>
      <c r="C15" s="28">
        <v>2016</v>
      </c>
      <c r="D15" s="22">
        <v>25</v>
      </c>
      <c r="E15" s="21">
        <v>20415.95</v>
      </c>
      <c r="F15" s="9">
        <f t="shared" si="0"/>
        <v>816.63800000000003</v>
      </c>
      <c r="G15" s="17" t="s">
        <v>4</v>
      </c>
      <c r="H15" s="2"/>
    </row>
    <row r="16" spans="1:8" x14ac:dyDescent="0.25">
      <c r="A16" s="2"/>
      <c r="B16" s="43" t="s">
        <v>121</v>
      </c>
      <c r="C16" s="28">
        <v>2016</v>
      </c>
      <c r="D16" s="22">
        <v>75</v>
      </c>
      <c r="E16" s="21">
        <v>146456</v>
      </c>
      <c r="F16" s="9">
        <f t="shared" si="0"/>
        <v>1952.7466666666667</v>
      </c>
      <c r="G16" s="17" t="s">
        <v>4</v>
      </c>
      <c r="H16" s="2"/>
    </row>
    <row r="17" spans="1:8" x14ac:dyDescent="0.25">
      <c r="A17" s="2"/>
      <c r="B17" s="43" t="s">
        <v>122</v>
      </c>
      <c r="C17" s="28">
        <v>2016</v>
      </c>
      <c r="D17" s="22">
        <v>75</v>
      </c>
      <c r="E17" s="21">
        <v>323019</v>
      </c>
      <c r="F17" s="9">
        <f t="shared" si="0"/>
        <v>4306.92</v>
      </c>
      <c r="G17" s="17" t="s">
        <v>4</v>
      </c>
      <c r="H17" s="2"/>
    </row>
    <row r="18" spans="1:8" x14ac:dyDescent="0.25">
      <c r="A18" s="2"/>
      <c r="B18" s="43" t="s">
        <v>123</v>
      </c>
      <c r="C18" s="28">
        <v>2016</v>
      </c>
      <c r="D18" s="22">
        <v>50</v>
      </c>
      <c r="E18" s="21">
        <v>168586.69</v>
      </c>
      <c r="F18" s="9">
        <f t="shared" si="0"/>
        <v>3371.7338</v>
      </c>
      <c r="G18" s="17" t="s">
        <v>4</v>
      </c>
      <c r="H18" s="2"/>
    </row>
    <row r="19" spans="1:8" x14ac:dyDescent="0.25">
      <c r="A19" s="2"/>
      <c r="B19" s="43" t="s">
        <v>124</v>
      </c>
      <c r="C19" s="28">
        <v>2016</v>
      </c>
      <c r="D19" s="22">
        <v>50</v>
      </c>
      <c r="E19" s="21">
        <v>307914</v>
      </c>
      <c r="F19" s="9">
        <f t="shared" si="0"/>
        <v>6158.28</v>
      </c>
      <c r="G19" s="17" t="s">
        <v>4</v>
      </c>
      <c r="H19" s="2"/>
    </row>
    <row r="20" spans="1:8" ht="26.25" x14ac:dyDescent="0.25">
      <c r="A20" s="2"/>
      <c r="B20" s="43" t="s">
        <v>125</v>
      </c>
      <c r="C20" s="28">
        <v>2016</v>
      </c>
      <c r="D20" s="22">
        <v>25</v>
      </c>
      <c r="E20" s="21">
        <v>153957.53</v>
      </c>
      <c r="F20" s="9">
        <f t="shared" si="0"/>
        <v>6158.3011999999999</v>
      </c>
      <c r="G20" s="17" t="s">
        <v>4</v>
      </c>
      <c r="H20" s="2"/>
    </row>
    <row r="21" spans="1:8" x14ac:dyDescent="0.25">
      <c r="A21" s="2"/>
      <c r="B21" s="43" t="s">
        <v>124</v>
      </c>
      <c r="C21" s="28">
        <v>2016</v>
      </c>
      <c r="D21" s="22">
        <v>50</v>
      </c>
      <c r="E21" s="21">
        <v>40522.379999999997</v>
      </c>
      <c r="F21" s="9">
        <f t="shared" si="0"/>
        <v>810.44759999999997</v>
      </c>
      <c r="G21" s="17" t="s">
        <v>4</v>
      </c>
      <c r="H21" s="2"/>
    </row>
    <row r="22" spans="1:8" x14ac:dyDescent="0.25">
      <c r="A22" s="2"/>
      <c r="B22" s="43" t="s">
        <v>121</v>
      </c>
      <c r="C22" s="28">
        <v>2016</v>
      </c>
      <c r="D22" s="22">
        <v>75</v>
      </c>
      <c r="E22" s="21">
        <v>1192056</v>
      </c>
      <c r="F22" s="9">
        <f t="shared" si="0"/>
        <v>15894.08</v>
      </c>
      <c r="G22" s="17" t="s">
        <v>4</v>
      </c>
      <c r="H22" s="2"/>
    </row>
    <row r="23" spans="1:8" x14ac:dyDescent="0.25">
      <c r="A23" s="2"/>
      <c r="B23" s="43" t="s">
        <v>126</v>
      </c>
      <c r="C23" s="28">
        <v>2016</v>
      </c>
      <c r="D23" s="22">
        <v>75</v>
      </c>
      <c r="E23" s="21">
        <v>249220</v>
      </c>
      <c r="F23" s="9">
        <f t="shared" si="0"/>
        <v>3322.9333333333334</v>
      </c>
      <c r="G23" s="17" t="s">
        <v>4</v>
      </c>
      <c r="H23" s="2"/>
    </row>
    <row r="24" spans="1:8" x14ac:dyDescent="0.25">
      <c r="A24" s="2"/>
      <c r="B24" s="43" t="s">
        <v>117</v>
      </c>
      <c r="C24" s="28">
        <v>2016</v>
      </c>
      <c r="D24" s="22">
        <v>75</v>
      </c>
      <c r="E24" s="21">
        <v>652187</v>
      </c>
      <c r="F24" s="9">
        <f t="shared" si="0"/>
        <v>8695.8266666666659</v>
      </c>
      <c r="G24" s="17" t="s">
        <v>4</v>
      </c>
      <c r="H24" s="2"/>
    </row>
    <row r="25" spans="1:8" x14ac:dyDescent="0.25">
      <c r="A25" s="2"/>
      <c r="B25" s="43" t="s">
        <v>122</v>
      </c>
      <c r="C25" s="28">
        <v>2016</v>
      </c>
      <c r="D25" s="22">
        <v>75</v>
      </c>
      <c r="E25" s="21">
        <v>1053937.25</v>
      </c>
      <c r="F25" s="9">
        <f t="shared" si="0"/>
        <v>14052.496666666666</v>
      </c>
      <c r="G25" s="17" t="s">
        <v>4</v>
      </c>
      <c r="H25" s="2"/>
    </row>
    <row r="26" spans="1:8" ht="26.25" x14ac:dyDescent="0.25">
      <c r="A26" s="2"/>
      <c r="B26" s="43" t="s">
        <v>127</v>
      </c>
      <c r="C26" s="28">
        <v>2016</v>
      </c>
      <c r="D26" s="22">
        <v>30</v>
      </c>
      <c r="E26" s="21">
        <v>106906</v>
      </c>
      <c r="F26" s="9">
        <f t="shared" si="0"/>
        <v>3563.5333333333333</v>
      </c>
      <c r="G26" s="17" t="s">
        <v>4</v>
      </c>
      <c r="H26" s="2"/>
    </row>
    <row r="27" spans="1:8" ht="26.25" x14ac:dyDescent="0.25">
      <c r="A27" s="2"/>
      <c r="B27" s="43" t="s">
        <v>128</v>
      </c>
      <c r="C27" s="28">
        <v>2016</v>
      </c>
      <c r="D27" s="22">
        <v>30</v>
      </c>
      <c r="E27" s="21">
        <v>50731</v>
      </c>
      <c r="F27" s="9">
        <f t="shared" si="0"/>
        <v>1691.0333333333333</v>
      </c>
      <c r="G27" s="17" t="s">
        <v>4</v>
      </c>
      <c r="H27" s="2"/>
    </row>
    <row r="28" spans="1:8" x14ac:dyDescent="0.25">
      <c r="A28" s="2"/>
      <c r="B28" s="43" t="s">
        <v>129</v>
      </c>
      <c r="C28" s="28">
        <v>2016</v>
      </c>
      <c r="D28" s="22">
        <v>15</v>
      </c>
      <c r="E28" s="21">
        <v>526527</v>
      </c>
      <c r="F28" s="9">
        <f t="shared" si="0"/>
        <v>35101.800000000003</v>
      </c>
      <c r="G28" s="17" t="s">
        <v>4</v>
      </c>
      <c r="H28" s="2"/>
    </row>
    <row r="29" spans="1:8" ht="26.25" x14ac:dyDescent="0.25">
      <c r="A29" s="2"/>
      <c r="B29" s="43" t="s">
        <v>130</v>
      </c>
      <c r="C29" s="28">
        <v>2016</v>
      </c>
      <c r="D29" s="22">
        <v>10</v>
      </c>
      <c r="E29" s="21">
        <v>57251.34</v>
      </c>
      <c r="F29" s="9">
        <f t="shared" si="0"/>
        <v>5725.134</v>
      </c>
      <c r="G29" s="17" t="s">
        <v>4</v>
      </c>
      <c r="H29" s="2"/>
    </row>
    <row r="30" spans="1:8" x14ac:dyDescent="0.25">
      <c r="A30" s="2"/>
      <c r="B30" s="91" t="s">
        <v>52</v>
      </c>
      <c r="C30" s="92"/>
      <c r="D30" s="92"/>
      <c r="E30" s="93"/>
      <c r="F30" s="15">
        <f>SUM(F10:F29)</f>
        <v>118643.09286666669</v>
      </c>
      <c r="G30" s="16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4891012.3900000006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4773630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117382.3900000006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132900.57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-69000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201900.57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60954.43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80000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-19045.57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2016'!F30</f>
        <v>118643.09286666669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54333.333333333343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64309.759533333345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15054098.0351524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3485011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1398272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137429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243367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5264079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116126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116126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-527853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-171566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-699419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4680786</v>
      </c>
      <c r="F28" s="25" t="s">
        <v>4</v>
      </c>
      <c r="G28" s="1">
        <f>IF(E28&lt;0,0,-E28)</f>
        <v>-4680786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10962917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10962917</v>
      </c>
      <c r="F35" s="25" t="s">
        <v>4</v>
      </c>
      <c r="G35" s="12">
        <f>-E35</f>
        <v>-10962917</v>
      </c>
      <c r="H35" s="25" t="s">
        <v>4</v>
      </c>
      <c r="I35" s="2"/>
    </row>
    <row r="36" spans="1:9" x14ac:dyDescent="0.25">
      <c r="A36" s="2"/>
      <c r="B36" s="91" t="s">
        <v>144</v>
      </c>
      <c r="C36" s="92"/>
      <c r="D36" s="92"/>
      <c r="E36" s="92"/>
      <c r="F36" s="93"/>
      <c r="G36" s="15">
        <f>$G$9+$G$28+$G$30+$G$35</f>
        <v>-589604.96484760009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139</v>
      </c>
      <c r="G16" s="100"/>
      <c r="H16" s="2"/>
    </row>
    <row r="17" spans="1:8" x14ac:dyDescent="0.25">
      <c r="A17" s="2"/>
      <c r="B17" s="87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2017-09-13T13:02:00Z</dcterms:modified>
</cp:coreProperties>
</file>